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PARTICIPACIONES TRIMESTRALES 2018 FEDERALES\1er trimestre 2020\"/>
    </mc:Choice>
  </mc:AlternateContent>
  <bookViews>
    <workbookView xWindow="0" yWindow="810" windowWidth="10530" windowHeight="7350" activeTab="1"/>
  </bookViews>
  <sheets>
    <sheet name=" Part 1er Trim 2020" sheetId="41" r:id="rId1"/>
    <sheet name="Dist 1ER Trim 2020" sheetId="51" r:id="rId2"/>
    <sheet name="COEF Art 14 F I" sheetId="1" r:id="rId3"/>
    <sheet name="COEF Art 14 F II" sheetId="36" r:id="rId4"/>
    <sheet name="COEF Art 14 F III" sheetId="54" r:id="rId5"/>
    <sheet name="PART PEF2020" sheetId="52" r:id="rId6"/>
    <sheet name="CALCULO GARANTIA " sheetId="57" r:id="rId7"/>
    <sheet name="ISR 4to TRIMESTRE" sheetId="48" r:id="rId8"/>
    <sheet name="ajuste" sheetId="5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8" hidden="1">ajuste!#REF!</definedName>
    <definedName name="_xlnm._FilterDatabase" localSheetId="1" hidden="1">'Dist 1ER Trim 2020'!#REF!</definedName>
    <definedName name="A_impresión_IM" localSheetId="0">#REF!</definedName>
    <definedName name="A_impresión_IM" localSheetId="8">#REF!</definedName>
    <definedName name="A_impresión_IM" localSheetId="6">#REF!</definedName>
    <definedName name="A_impresión_IM" localSheetId="3">#REF!</definedName>
    <definedName name="A_impresión_IM" localSheetId="4">#REF!</definedName>
    <definedName name="A_impresión_IM" localSheetId="1">#REF!</definedName>
    <definedName name="A_impresión_IM" localSheetId="5">#REF!</definedName>
    <definedName name="A_impresión_IM">#REF!</definedName>
    <definedName name="AJUSTES" localSheetId="0" hidden="1">{"'beneficiarios'!$A$1:$C$7"}</definedName>
    <definedName name="AJUSTES" localSheetId="8" hidden="1">{"'beneficiarios'!$A$1:$C$7"}</definedName>
    <definedName name="AJUSTES" localSheetId="6" hidden="1">{"'beneficiarios'!$A$1:$C$7"}</definedName>
    <definedName name="AJUSTES" localSheetId="4" hidden="1">{"'beneficiarios'!$A$1:$C$7"}</definedName>
    <definedName name="AJUSTES" localSheetId="1" hidden="1">{"'beneficiarios'!$A$1:$C$7"}</definedName>
    <definedName name="AJUSTES" localSheetId="5" hidden="1">{"'beneficiarios'!$A$1:$C$7"}</definedName>
    <definedName name="AJUSTES" hidden="1">{"'beneficiarios'!$A$1:$C$7"}</definedName>
    <definedName name="_xlnm.Print_Area" localSheetId="0">' Part 1er Trim 2020'!$A$1:$O$27</definedName>
    <definedName name="_xlnm.Print_Area" localSheetId="8">ajuste!$A$1:$L$59</definedName>
    <definedName name="_xlnm.Print_Area" localSheetId="6">'CALCULO GARANTIA '!$A$1:$Q$61</definedName>
    <definedName name="_xlnm.Print_Area" localSheetId="2">'COEF Art 14 F I'!$A$3:$AQ$61</definedName>
    <definedName name="_xlnm.Print_Area" localSheetId="3">'COEF Art 14 F II'!$A$3:$N$63</definedName>
    <definedName name="_xlnm.Print_Area" localSheetId="4">'COEF Art 14 F III'!$A$3:$J$57</definedName>
    <definedName name="_xlnm.Print_Area" localSheetId="1">'Dist 1ER Trim 2020'!$A$1:$AC$58</definedName>
    <definedName name="_xlnm.Print_Area" localSheetId="7">'ISR 4to TRIMESTRE'!$A$1:$B$238</definedName>
    <definedName name="_xlnm.Print_Area" localSheetId="5">'PART PEF2020'!$A$1:$D$15</definedName>
    <definedName name="_xlnm.Database" localSheetId="0">#REF!</definedName>
    <definedName name="_xlnm.Database" localSheetId="8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5">#REF!</definedName>
    <definedName name="_xlnm.Database">#REF!</definedName>
    <definedName name="cierre_2001" localSheetId="0">'[1]deuda c sadm'!#REF!</definedName>
    <definedName name="cierre_2001" localSheetId="8">'[1]deuda c sadm'!#REF!</definedName>
    <definedName name="cierre_2001" localSheetId="6">'[1]deuda c sadm'!#REF!</definedName>
    <definedName name="cierre_2001" localSheetId="3">'[1]deuda c sadm'!#REF!</definedName>
    <definedName name="cierre_2001" localSheetId="4">'[1]deuda c sadm'!#REF!</definedName>
    <definedName name="cierre_2001" localSheetId="1">'[1]deuda c sadm'!#REF!</definedName>
    <definedName name="cierre_2001" localSheetId="5">'[1]deuda c sadm'!#REF!</definedName>
    <definedName name="cierre_2001">'[1]deuda c sadm'!#REF!</definedName>
    <definedName name="deuda" localSheetId="0">'[1]deuda c sadm'!#REF!</definedName>
    <definedName name="deuda" localSheetId="8">'[1]deuda c sadm'!#REF!</definedName>
    <definedName name="deuda" localSheetId="6">'[1]deuda c sadm'!#REF!</definedName>
    <definedName name="deuda" localSheetId="3">'[1]deuda c sadm'!#REF!</definedName>
    <definedName name="deuda" localSheetId="4">'[1]deuda c sadm'!#REF!</definedName>
    <definedName name="deuda" localSheetId="1">'[1]deuda c sadm'!#REF!</definedName>
    <definedName name="deuda" localSheetId="5">'[1]deuda c sadm'!#REF!</definedName>
    <definedName name="deuda">'[1]deuda c sadm'!#REF!</definedName>
    <definedName name="Deuda_ingTot" localSheetId="0">'[1]deuda c sadm'!#REF!</definedName>
    <definedName name="Deuda_ingTot" localSheetId="8">'[1]deuda c sadm'!#REF!</definedName>
    <definedName name="Deuda_ingTot" localSheetId="6">'[1]deuda c sadm'!#REF!</definedName>
    <definedName name="Deuda_ingTot" localSheetId="3">'[1]deuda c sadm'!#REF!</definedName>
    <definedName name="Deuda_ingTot" localSheetId="4">'[1]deuda c sadm'!#REF!</definedName>
    <definedName name="Deuda_ingTot" localSheetId="1">'[1]deuda c sadm'!#REF!</definedName>
    <definedName name="Deuda_ingTot" localSheetId="5">'[1]deuda c sadm'!#REF!</definedName>
    <definedName name="Deuda_ingTot">'[1]deuda c sadm'!#REF!</definedName>
    <definedName name="ENERO" localSheetId="0">#REF!</definedName>
    <definedName name="ENERO" localSheetId="8">#REF!</definedName>
    <definedName name="ENERO" localSheetId="6">#REF!</definedName>
    <definedName name="ENERO" localSheetId="3">#REF!</definedName>
    <definedName name="ENERO" localSheetId="4">#REF!</definedName>
    <definedName name="ENERO" localSheetId="1">#REF!</definedName>
    <definedName name="ENERO" localSheetId="5">#REF!</definedName>
    <definedName name="ENERO">#REF!</definedName>
    <definedName name="ENEROAJUSTE" localSheetId="8">#REF!</definedName>
    <definedName name="ENEROAJUSTE" localSheetId="6">#REF!</definedName>
    <definedName name="ENEROAJUSTE" localSheetId="4">#REF!</definedName>
    <definedName name="ENEROAJUSTE" localSheetId="1">#REF!</definedName>
    <definedName name="ENEROAJUSTE" localSheetId="5">#REF!</definedName>
    <definedName name="ENEROAJUSTE">#REF!</definedName>
    <definedName name="Estado">'[2]Compendio de nombres'!$C$2:$C$33</definedName>
    <definedName name="Estado1" localSheetId="8">#REF!</definedName>
    <definedName name="Estado1" localSheetId="6">#REF!</definedName>
    <definedName name="Estado1">#REF!</definedName>
    <definedName name="Fto_1" localSheetId="0">#REF!</definedName>
    <definedName name="Fto_1" localSheetId="8">#REF!</definedName>
    <definedName name="Fto_1" localSheetId="6">#REF!</definedName>
    <definedName name="Fto_1" localSheetId="3">#REF!</definedName>
    <definedName name="Fto_1" localSheetId="4">#REF!</definedName>
    <definedName name="Fto_1" localSheetId="1">#REF!</definedName>
    <definedName name="Fto_1" localSheetId="5">#REF!</definedName>
    <definedName name="Fto_1">#REF!</definedName>
    <definedName name="HTML_CodePage" hidden="1">1252</definedName>
    <definedName name="HTML_Control" localSheetId="0" hidden="1">{"'beneficiarios'!$A$1:$C$7"}</definedName>
    <definedName name="HTML_Control" localSheetId="8" hidden="1">{"'beneficiarios'!$A$1:$C$7"}</definedName>
    <definedName name="HTML_Control" localSheetId="6" hidden="1">{"'beneficiarios'!$A$1:$C$7"}</definedName>
    <definedName name="HTML_Control" localSheetId="4" hidden="1">{"'beneficiarios'!$A$1:$C$7"}</definedName>
    <definedName name="HTML_Control" localSheetId="1" hidden="1">{"'beneficiarios'!$A$1:$C$7"}</definedName>
    <definedName name="HTML_Control" localSheetId="5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0" hidden="1">{"'beneficiarios'!$A$1:$C$7"}</definedName>
    <definedName name="INDICADORES" localSheetId="8" hidden="1">{"'beneficiarios'!$A$1:$C$7"}</definedName>
    <definedName name="INDICADORES" localSheetId="6" hidden="1">{"'beneficiarios'!$A$1:$C$7"}</definedName>
    <definedName name="INDICADORES" localSheetId="4" hidden="1">{"'beneficiarios'!$A$1:$C$7"}</definedName>
    <definedName name="INDICADORES" localSheetId="1" hidden="1">{"'beneficiarios'!$A$1:$C$7"}</definedName>
    <definedName name="INDICADORES" localSheetId="5" hidden="1">{"'beneficiarios'!$A$1:$C$7"}</definedName>
    <definedName name="INDICADORES" hidden="1">{"'beneficiarios'!$A$1:$C$7"}</definedName>
    <definedName name="ingresofederales" localSheetId="0" hidden="1">{"'beneficiarios'!$A$1:$C$7"}</definedName>
    <definedName name="ingresofederales" localSheetId="8" hidden="1">{"'beneficiarios'!$A$1:$C$7"}</definedName>
    <definedName name="ingresofederales" localSheetId="6" hidden="1">{"'beneficiarios'!$A$1:$C$7"}</definedName>
    <definedName name="ingresofederales" localSheetId="4" hidden="1">{"'beneficiarios'!$A$1:$C$7"}</definedName>
    <definedName name="ingresofederales" localSheetId="1" hidden="1">{"'beneficiarios'!$A$1:$C$7"}</definedName>
    <definedName name="ingresofederales" localSheetId="5" hidden="1">{"'beneficiarios'!$A$1:$C$7"}</definedName>
    <definedName name="ingresofederales" hidden="1">{"'beneficiarios'!$A$1:$C$7"}</definedName>
    <definedName name="MUNICIPIOS" localSheetId="8" hidden="1">{"'beneficiarios'!$A$1:$C$7"}</definedName>
    <definedName name="MUNICIPIOS" localSheetId="6" hidden="1">{"'beneficiarios'!$A$1:$C$7"}</definedName>
    <definedName name="MUNICIPIOS" localSheetId="4">[3]IMPORTE!$A$3:$A$53</definedName>
    <definedName name="MUNICIPIOS" localSheetId="5" hidden="1">{"'beneficiarios'!$A$1:$C$7"}</definedName>
    <definedName name="MUNICIPIOS" hidden="1">{"'beneficiarios'!$A$1:$C$7"}</definedName>
    <definedName name="Notas_Fto_1" localSheetId="0">#REF!</definedName>
    <definedName name="Notas_Fto_1" localSheetId="8">#REF!</definedName>
    <definedName name="Notas_Fto_1" localSheetId="6">#REF!</definedName>
    <definedName name="Notas_Fto_1" localSheetId="3">#REF!</definedName>
    <definedName name="Notas_Fto_1" localSheetId="4">#REF!</definedName>
    <definedName name="Notas_Fto_1" localSheetId="1">#REF!</definedName>
    <definedName name="Notas_Fto_1" localSheetId="5">#REF!</definedName>
    <definedName name="Notas_Fto_1">#REF!</definedName>
    <definedName name="Partidas">[4]TECHO!$B$1:$Q$2798</definedName>
    <definedName name="SINAJUSTE" localSheetId="0" hidden="1">{"'beneficiarios'!$A$1:$C$7"}</definedName>
    <definedName name="SINAJUSTE" localSheetId="8" hidden="1">{"'beneficiarios'!$A$1:$C$7"}</definedName>
    <definedName name="SINAJUSTE" localSheetId="6" hidden="1">{"'beneficiarios'!$A$1:$C$7"}</definedName>
    <definedName name="SINAJUSTE" localSheetId="4" hidden="1">{"'beneficiarios'!$A$1:$C$7"}</definedName>
    <definedName name="SINAJUSTE" localSheetId="1" hidden="1">{"'beneficiarios'!$A$1:$C$7"}</definedName>
    <definedName name="SINAJUSTE" localSheetId="5" hidden="1">{"'beneficiarios'!$A$1:$C$7"}</definedName>
    <definedName name="SINAJUSTE" hidden="1">{"'beneficiarios'!$A$1:$C$7"}</definedName>
    <definedName name="t" localSheetId="0">#REF!</definedName>
    <definedName name="t" localSheetId="8">#REF!</definedName>
    <definedName name="t" localSheetId="6">#REF!</definedName>
    <definedName name="t" localSheetId="4">#REF!</definedName>
    <definedName name="t" localSheetId="1">#REF!</definedName>
    <definedName name="t" localSheetId="5">#REF!</definedName>
    <definedName name="t">#REF!</definedName>
    <definedName name="_xlnm.Print_Titles" localSheetId="8">ajuste!$1:$3</definedName>
    <definedName name="_xlnm.Print_Titles" localSheetId="2">'COEF Art 14 F I'!$A:$A,'COEF Art 14 F I'!$3:$3</definedName>
    <definedName name="_xlnm.Print_Titles" localSheetId="4">'COEF Art 14 F III'!$A:$A</definedName>
    <definedName name="_xlnm.Print_Titles" localSheetId="1">'Dist 1ER Trim 2020'!$A:$A</definedName>
    <definedName name="TOT" localSheetId="0">#REF!</definedName>
    <definedName name="TOT" localSheetId="8">#REF!</definedName>
    <definedName name="TOT" localSheetId="6">#REF!</definedName>
    <definedName name="TOT" localSheetId="3">#REF!</definedName>
    <definedName name="TOT" localSheetId="4">#REF!</definedName>
    <definedName name="TOT" localSheetId="1">#REF!</definedName>
    <definedName name="TOT" localSheetId="5">#REF!</definedName>
    <definedName name="TOT">#REF!</definedName>
    <definedName name="TOTAL" localSheetId="0">#REF!</definedName>
    <definedName name="TOTAL" localSheetId="8">#REF!</definedName>
    <definedName name="TOTAL" localSheetId="6">#REF!</definedName>
    <definedName name="TOTAL" localSheetId="3">#REF!</definedName>
    <definedName name="TOTAL" localSheetId="4">#REF!</definedName>
    <definedName name="TOTAL" localSheetId="1">#REF!</definedName>
    <definedName name="TOTAL" localSheetId="5">#REF!</definedName>
    <definedName name="TOTAL">#REF!</definedName>
    <definedName name="TRIMESTRE">'[1]deuda c sadm'!#REF!</definedName>
  </definedNames>
  <calcPr calcId="152511"/>
</workbook>
</file>

<file path=xl/calcChain.xml><?xml version="1.0" encoding="utf-8"?>
<calcChain xmlns="http://schemas.openxmlformats.org/spreadsheetml/2006/main">
  <c r="S118" i="51" l="1"/>
  <c r="S117" i="51"/>
  <c r="S116" i="51"/>
  <c r="S115" i="51"/>
  <c r="S114" i="51"/>
  <c r="S113" i="51"/>
  <c r="S112" i="51"/>
  <c r="S111" i="51"/>
  <c r="S110" i="51"/>
  <c r="S109" i="51"/>
  <c r="S108" i="51"/>
  <c r="S107" i="51"/>
  <c r="S106" i="51"/>
  <c r="S105" i="51"/>
  <c r="S104" i="51"/>
  <c r="S103" i="51"/>
  <c r="S102" i="51"/>
  <c r="S101" i="51"/>
  <c r="S100" i="51"/>
  <c r="S99" i="51"/>
  <c r="S98" i="51"/>
  <c r="S97" i="51"/>
  <c r="S96" i="51"/>
  <c r="S95" i="51"/>
  <c r="S94" i="51"/>
  <c r="S93" i="51"/>
  <c r="S92" i="51"/>
  <c r="S91" i="51"/>
  <c r="S90" i="51"/>
  <c r="S89" i="51"/>
  <c r="S88" i="51"/>
  <c r="S87" i="51"/>
  <c r="S86" i="51"/>
  <c r="S85" i="51"/>
  <c r="S84" i="51"/>
  <c r="S83" i="51"/>
  <c r="S82" i="51"/>
  <c r="S81" i="51"/>
  <c r="S80" i="51"/>
  <c r="S79" i="51"/>
  <c r="S78" i="51"/>
  <c r="S77" i="51"/>
  <c r="S76" i="51"/>
  <c r="S75" i="51"/>
  <c r="S74" i="51"/>
  <c r="S73" i="51"/>
  <c r="S72" i="51"/>
  <c r="S71" i="51"/>
  <c r="S70" i="51"/>
  <c r="S69" i="51"/>
  <c r="S68" i="51"/>
  <c r="G118" i="51" l="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H58" i="57" l="1"/>
  <c r="G58" i="57"/>
  <c r="F58" i="57"/>
  <c r="E58" i="57"/>
  <c r="D58" i="57"/>
  <c r="C58" i="57"/>
  <c r="B58" i="57"/>
  <c r="K57" i="57"/>
  <c r="I57" i="57"/>
  <c r="K56" i="57"/>
  <c r="I56" i="57"/>
  <c r="K55" i="57"/>
  <c r="I55" i="57"/>
  <c r="K54" i="57"/>
  <c r="I54" i="57"/>
  <c r="K53" i="57"/>
  <c r="I53" i="57"/>
  <c r="K52" i="57"/>
  <c r="I52" i="57"/>
  <c r="K51" i="57"/>
  <c r="I51" i="57"/>
  <c r="K50" i="57"/>
  <c r="I50" i="57"/>
  <c r="K49" i="57"/>
  <c r="I49" i="57"/>
  <c r="K48" i="57"/>
  <c r="I48" i="57"/>
  <c r="K47" i="57"/>
  <c r="I47" i="57"/>
  <c r="K46" i="57"/>
  <c r="I46" i="57"/>
  <c r="K45" i="57"/>
  <c r="I45" i="57"/>
  <c r="K44" i="57"/>
  <c r="I44" i="57"/>
  <c r="K43" i="57"/>
  <c r="I43" i="57"/>
  <c r="K42" i="57"/>
  <c r="I42" i="57"/>
  <c r="K41" i="57"/>
  <c r="I41" i="57"/>
  <c r="K40" i="57"/>
  <c r="I40" i="57"/>
  <c r="K39" i="57"/>
  <c r="I39" i="57"/>
  <c r="K38" i="57"/>
  <c r="I38" i="57"/>
  <c r="K37" i="57"/>
  <c r="I37" i="57"/>
  <c r="K36" i="57"/>
  <c r="I36" i="57"/>
  <c r="K35" i="57"/>
  <c r="I35" i="57"/>
  <c r="K34" i="57"/>
  <c r="I34" i="57"/>
  <c r="K33" i="57"/>
  <c r="I33" i="57"/>
  <c r="K32" i="57"/>
  <c r="I32" i="57"/>
  <c r="K31" i="57"/>
  <c r="I31" i="57"/>
  <c r="K30" i="57"/>
  <c r="I30" i="57"/>
  <c r="K29" i="57"/>
  <c r="I29" i="57"/>
  <c r="K28" i="57"/>
  <c r="I28" i="57"/>
  <c r="K27" i="57"/>
  <c r="I27" i="57"/>
  <c r="K26" i="57"/>
  <c r="I26" i="57"/>
  <c r="K25" i="57"/>
  <c r="I25" i="57"/>
  <c r="K24" i="57"/>
  <c r="I24" i="57"/>
  <c r="K23" i="57"/>
  <c r="I23" i="57"/>
  <c r="K22" i="57"/>
  <c r="I22" i="57"/>
  <c r="K21" i="57"/>
  <c r="I21" i="57"/>
  <c r="K20" i="57"/>
  <c r="I20" i="57"/>
  <c r="K19" i="57"/>
  <c r="I19" i="57"/>
  <c r="K18" i="57"/>
  <c r="I18" i="57"/>
  <c r="K17" i="57"/>
  <c r="I17" i="57"/>
  <c r="K16" i="57"/>
  <c r="I16" i="57"/>
  <c r="K15" i="57"/>
  <c r="I15" i="57"/>
  <c r="K14" i="57"/>
  <c r="I14" i="57"/>
  <c r="K13" i="57"/>
  <c r="I13" i="57"/>
  <c r="K12" i="57"/>
  <c r="I12" i="57"/>
  <c r="K11" i="57"/>
  <c r="I11" i="57"/>
  <c r="K10" i="57"/>
  <c r="I10" i="57"/>
  <c r="K9" i="57"/>
  <c r="I9" i="57"/>
  <c r="K8" i="57"/>
  <c r="I8" i="57"/>
  <c r="K7" i="57"/>
  <c r="I7" i="57"/>
  <c r="I58" i="57" l="1"/>
  <c r="K58" i="57"/>
  <c r="I61" i="57" s="1"/>
  <c r="J4" i="57" s="1"/>
  <c r="J45" i="57" s="1"/>
  <c r="J41" i="57" l="1"/>
  <c r="M41" i="57" s="1"/>
  <c r="M45" i="57"/>
  <c r="L45" i="57"/>
  <c r="J7" i="57"/>
  <c r="J29" i="57"/>
  <c r="J9" i="57"/>
  <c r="J11" i="57"/>
  <c r="J27" i="57"/>
  <c r="J35" i="57"/>
  <c r="J33" i="57"/>
  <c r="J15" i="57"/>
  <c r="J57" i="57"/>
  <c r="J21" i="57"/>
  <c r="J34" i="57"/>
  <c r="J54" i="57"/>
  <c r="J30" i="57"/>
  <c r="J10" i="57"/>
  <c r="J46" i="57"/>
  <c r="J42" i="57"/>
  <c r="J38" i="57"/>
  <c r="J18" i="57"/>
  <c r="J26" i="57"/>
  <c r="J56" i="57"/>
  <c r="J52" i="57"/>
  <c r="J48" i="57"/>
  <c r="J44" i="57"/>
  <c r="J40" i="57"/>
  <c r="J36" i="57"/>
  <c r="J32" i="57"/>
  <c r="J28" i="57"/>
  <c r="J24" i="57"/>
  <c r="J20" i="57"/>
  <c r="J16" i="57"/>
  <c r="J12" i="57"/>
  <c r="J8" i="57"/>
  <c r="J22" i="57"/>
  <c r="J50" i="57"/>
  <c r="J14" i="57"/>
  <c r="J55" i="57"/>
  <c r="J25" i="57"/>
  <c r="J37" i="57"/>
  <c r="J39" i="57"/>
  <c r="J23" i="57"/>
  <c r="J51" i="57"/>
  <c r="J17" i="57"/>
  <c r="J19" i="57"/>
  <c r="J49" i="57"/>
  <c r="J53" i="57"/>
  <c r="J43" i="57"/>
  <c r="J13" i="57"/>
  <c r="J47" i="57"/>
  <c r="J31" i="57"/>
  <c r="L41" i="57" l="1"/>
  <c r="L49" i="57"/>
  <c r="M49" i="57"/>
  <c r="L12" i="57"/>
  <c r="M12" i="57"/>
  <c r="L18" i="57"/>
  <c r="O18" i="57" s="1"/>
  <c r="M18" i="57"/>
  <c r="L51" i="57"/>
  <c r="O51" i="57" s="1"/>
  <c r="M51" i="57"/>
  <c r="L20" i="57"/>
  <c r="M20" i="57"/>
  <c r="L38" i="57"/>
  <c r="O38" i="57" s="1"/>
  <c r="M38" i="57"/>
  <c r="L27" i="57"/>
  <c r="O27" i="57" s="1"/>
  <c r="M27" i="57"/>
  <c r="L21" i="57"/>
  <c r="M21" i="57"/>
  <c r="M22" i="57"/>
  <c r="L22" i="57"/>
  <c r="O22" i="57" s="1"/>
  <c r="M33" i="57"/>
  <c r="L33" i="57"/>
  <c r="O33" i="57" s="1"/>
  <c r="L42" i="57"/>
  <c r="O42" i="57" s="1"/>
  <c r="M42" i="57"/>
  <c r="M11" i="57"/>
  <c r="L11" i="57"/>
  <c r="O11" i="57" s="1"/>
  <c r="L50" i="57"/>
  <c r="O50" i="57" s="1"/>
  <c r="M50" i="57"/>
  <c r="L53" i="57"/>
  <c r="M53" i="57"/>
  <c r="M56" i="57"/>
  <c r="L56" i="57"/>
  <c r="O56" i="57" s="1"/>
  <c r="M19" i="57"/>
  <c r="L19" i="57"/>
  <c r="O19" i="57" s="1"/>
  <c r="L35" i="57"/>
  <c r="O35" i="57" s="1"/>
  <c r="M35" i="57"/>
  <c r="L39" i="57"/>
  <c r="O39" i="57" s="1"/>
  <c r="M39" i="57"/>
  <c r="M46" i="57"/>
  <c r="L46" i="57"/>
  <c r="O46" i="57" s="1"/>
  <c r="M37" i="57"/>
  <c r="L37" i="57"/>
  <c r="O37" i="57" s="1"/>
  <c r="L36" i="57"/>
  <c r="M36" i="57"/>
  <c r="L48" i="57"/>
  <c r="O48" i="57" s="1"/>
  <c r="M48" i="57"/>
  <c r="L57" i="57"/>
  <c r="O57" i="57" s="1"/>
  <c r="M57" i="57"/>
  <c r="M8" i="57"/>
  <c r="L8" i="57"/>
  <c r="O8" i="57" s="1"/>
  <c r="M26" i="57"/>
  <c r="L26" i="57"/>
  <c r="O26" i="57" s="1"/>
  <c r="L16" i="57"/>
  <c r="M16" i="57"/>
  <c r="L24" i="57"/>
  <c r="M24" i="57"/>
  <c r="L28" i="57"/>
  <c r="O28" i="57" s="1"/>
  <c r="M28" i="57"/>
  <c r="L32" i="57"/>
  <c r="O32" i="57" s="1"/>
  <c r="M32" i="57"/>
  <c r="L31" i="57"/>
  <c r="M31" i="57"/>
  <c r="L47" i="57"/>
  <c r="M47" i="57"/>
  <c r="M55" i="57"/>
  <c r="L55" i="57"/>
  <c r="L40" i="57"/>
  <c r="M40" i="57"/>
  <c r="M54" i="57"/>
  <c r="L54" i="57"/>
  <c r="O54" i="57" s="1"/>
  <c r="L7" i="57"/>
  <c r="J58" i="57"/>
  <c r="M7" i="57"/>
  <c r="L43" i="57"/>
  <c r="O43" i="57" s="1"/>
  <c r="M43" i="57"/>
  <c r="L52" i="57"/>
  <c r="O52" i="57" s="1"/>
  <c r="M52" i="57"/>
  <c r="L15" i="57"/>
  <c r="O15" i="57" s="1"/>
  <c r="M15" i="57"/>
  <c r="M17" i="57"/>
  <c r="L17" i="57"/>
  <c r="M23" i="57"/>
  <c r="L23" i="57"/>
  <c r="O23" i="57" s="1"/>
  <c r="L9" i="57"/>
  <c r="M9" i="57"/>
  <c r="M10" i="57"/>
  <c r="L10" i="57"/>
  <c r="M29" i="57"/>
  <c r="L29" i="57"/>
  <c r="M25" i="57"/>
  <c r="L25" i="57"/>
  <c r="O25" i="57" s="1"/>
  <c r="M30" i="57"/>
  <c r="L30" i="57"/>
  <c r="M13" i="57"/>
  <c r="L13" i="57"/>
  <c r="M14" i="57"/>
  <c r="L14" i="57"/>
  <c r="O14" i="57" s="1"/>
  <c r="L44" i="57"/>
  <c r="O44" i="57" s="1"/>
  <c r="M44" i="57"/>
  <c r="M34" i="57"/>
  <c r="L34" i="57"/>
  <c r="P23" i="57" l="1"/>
  <c r="P51" i="57"/>
  <c r="P38" i="57"/>
  <c r="P54" i="57"/>
  <c r="P42" i="57"/>
  <c r="P33" i="57"/>
  <c r="P25" i="57"/>
  <c r="P56" i="57"/>
  <c r="P22" i="57"/>
  <c r="P28" i="57"/>
  <c r="P15" i="57"/>
  <c r="P18" i="57"/>
  <c r="P57" i="57"/>
  <c r="P35" i="57"/>
  <c r="P48" i="57"/>
  <c r="P37" i="57"/>
  <c r="O7" i="57"/>
  <c r="L58" i="57"/>
  <c r="P19" i="57"/>
  <c r="P52" i="57"/>
  <c r="P26" i="57"/>
  <c r="P46" i="57"/>
  <c r="P39" i="57"/>
  <c r="P44" i="57"/>
  <c r="P43" i="57"/>
  <c r="P8" i="57"/>
  <c r="P50" i="57"/>
  <c r="P27" i="57"/>
  <c r="P32" i="57"/>
  <c r="P14" i="57"/>
  <c r="M58" i="57"/>
  <c r="P11" i="57"/>
  <c r="N4" i="57" l="1"/>
  <c r="N57" i="57" s="1"/>
  <c r="N32" i="57"/>
  <c r="P7" i="57"/>
  <c r="N16" i="57" l="1"/>
  <c r="O16" i="57" s="1"/>
  <c r="N53" i="57"/>
  <c r="O53" i="57" s="1"/>
  <c r="P53" i="57" s="1"/>
  <c r="N30" i="57"/>
  <c r="O30" i="57" s="1"/>
  <c r="P30" i="57" s="1"/>
  <c r="N45" i="57"/>
  <c r="O45" i="57" s="1"/>
  <c r="N38" i="57"/>
  <c r="N33" i="57"/>
  <c r="N18" i="57"/>
  <c r="N26" i="57"/>
  <c r="N47" i="57"/>
  <c r="O47" i="57" s="1"/>
  <c r="P47" i="57" s="1"/>
  <c r="N8" i="57"/>
  <c r="N9" i="57"/>
  <c r="O9" i="57" s="1"/>
  <c r="P9" i="57" s="1"/>
  <c r="N56" i="57"/>
  <c r="N15" i="57"/>
  <c r="N41" i="57"/>
  <c r="O41" i="57" s="1"/>
  <c r="N12" i="57"/>
  <c r="O12" i="57" s="1"/>
  <c r="P12" i="57" s="1"/>
  <c r="N25" i="57"/>
  <c r="N52" i="57"/>
  <c r="N49" i="57"/>
  <c r="O49" i="57" s="1"/>
  <c r="P49" i="57" s="1"/>
  <c r="N50" i="57"/>
  <c r="N43" i="57"/>
  <c r="N40" i="57"/>
  <c r="O40" i="57" s="1"/>
  <c r="P40" i="57" s="1"/>
  <c r="N28" i="57"/>
  <c r="N22" i="57"/>
  <c r="N11" i="57"/>
  <c r="N34" i="57"/>
  <c r="O34" i="57" s="1"/>
  <c r="P34" i="57" s="1"/>
  <c r="N24" i="57"/>
  <c r="O24" i="57" s="1"/>
  <c r="P24" i="57" s="1"/>
  <c r="N13" i="57"/>
  <c r="O13" i="57" s="1"/>
  <c r="P13" i="57" s="1"/>
  <c r="N51" i="57"/>
  <c r="N54" i="57"/>
  <c r="N46" i="57"/>
  <c r="N21" i="57"/>
  <c r="O21" i="57" s="1"/>
  <c r="P21" i="57" s="1"/>
  <c r="N37" i="57"/>
  <c r="N17" i="57"/>
  <c r="O17" i="57" s="1"/>
  <c r="P17" i="57" s="1"/>
  <c r="N31" i="57"/>
  <c r="O31" i="57" s="1"/>
  <c r="P31" i="57" s="1"/>
  <c r="N42" i="57"/>
  <c r="N44" i="57"/>
  <c r="N29" i="57"/>
  <c r="O29" i="57" s="1"/>
  <c r="P29" i="57" s="1"/>
  <c r="N19" i="57"/>
  <c r="N10" i="57"/>
  <c r="O10" i="57" s="1"/>
  <c r="P10" i="57" s="1"/>
  <c r="N35" i="57"/>
  <c r="N48" i="57"/>
  <c r="N55" i="57"/>
  <c r="O55" i="57" s="1"/>
  <c r="P55" i="57" s="1"/>
  <c r="N7" i="57"/>
  <c r="N20" i="57"/>
  <c r="O20" i="57" s="1"/>
  <c r="N36" i="57"/>
  <c r="O36" i="57" s="1"/>
  <c r="P36" i="57" s="1"/>
  <c r="N39" i="57"/>
  <c r="N27" i="57"/>
  <c r="N14" i="57"/>
  <c r="N23" i="57"/>
  <c r="P16" i="57"/>
  <c r="P45" i="57"/>
  <c r="N58" i="57" l="1"/>
  <c r="O58" i="57"/>
  <c r="P58" i="57" s="1"/>
  <c r="P41" i="57"/>
  <c r="Q8" i="57"/>
  <c r="Q32" i="57"/>
  <c r="E215" i="51" s="1"/>
  <c r="Q10" i="57"/>
  <c r="Q25" i="57"/>
  <c r="I147" i="51" s="1"/>
  <c r="Q19" i="57"/>
  <c r="C141" i="51" s="1"/>
  <c r="Q51" i="57"/>
  <c r="Q15" i="57"/>
  <c r="Q49" i="57"/>
  <c r="C171" i="51" s="1"/>
  <c r="Q43" i="57"/>
  <c r="Q38" i="57"/>
  <c r="K221" i="51" s="1"/>
  <c r="Q40" i="57"/>
  <c r="M101" i="51" s="1"/>
  <c r="P20" i="57"/>
  <c r="Q28" i="57"/>
  <c r="W154" i="51"/>
  <c r="Q147" i="51"/>
  <c r="M86" i="51"/>
  <c r="Q160" i="51"/>
  <c r="I160" i="51"/>
  <c r="AA160" i="51"/>
  <c r="I221" i="51"/>
  <c r="C160" i="51"/>
  <c r="M99" i="51"/>
  <c r="K160" i="51"/>
  <c r="AA141" i="51"/>
  <c r="O193" i="51"/>
  <c r="E193" i="51"/>
  <c r="W132" i="51"/>
  <c r="K132" i="51"/>
  <c r="M193" i="51"/>
  <c r="C193" i="51"/>
  <c r="Q132" i="51"/>
  <c r="I132" i="51"/>
  <c r="Q71" i="51"/>
  <c r="K193" i="51"/>
  <c r="AA132" i="51"/>
  <c r="O132" i="51"/>
  <c r="E132" i="51"/>
  <c r="O71" i="51"/>
  <c r="Q193" i="51"/>
  <c r="I193" i="51"/>
  <c r="Y132" i="51"/>
  <c r="M132" i="51"/>
  <c r="C132" i="51"/>
  <c r="M71" i="51"/>
  <c r="K71" i="51"/>
  <c r="I71" i="51"/>
  <c r="M234" i="51"/>
  <c r="C234" i="51"/>
  <c r="Q173" i="51"/>
  <c r="I173" i="51"/>
  <c r="Q112" i="51"/>
  <c r="K234" i="51"/>
  <c r="AA173" i="51"/>
  <c r="O173" i="51"/>
  <c r="E173" i="51"/>
  <c r="O112" i="51"/>
  <c r="Q234" i="51"/>
  <c r="I234" i="51"/>
  <c r="Y173" i="51"/>
  <c r="M173" i="51"/>
  <c r="C173" i="51"/>
  <c r="M112" i="51"/>
  <c r="K112" i="51"/>
  <c r="K173" i="51"/>
  <c r="W173" i="51"/>
  <c r="E234" i="51"/>
  <c r="O234" i="51"/>
  <c r="I112" i="51"/>
  <c r="Q171" i="51"/>
  <c r="I171" i="51"/>
  <c r="M110" i="51"/>
  <c r="O226" i="51"/>
  <c r="M198" i="51"/>
  <c r="C198" i="51"/>
  <c r="Q137" i="51"/>
  <c r="I137" i="51"/>
  <c r="Q76" i="51"/>
  <c r="K198" i="51"/>
  <c r="AA137" i="51"/>
  <c r="O137" i="51"/>
  <c r="E137" i="51"/>
  <c r="O76" i="51"/>
  <c r="Q198" i="51"/>
  <c r="I198" i="51"/>
  <c r="Y137" i="51"/>
  <c r="M137" i="51"/>
  <c r="C137" i="51"/>
  <c r="M76" i="51"/>
  <c r="E198" i="51"/>
  <c r="K76" i="51"/>
  <c r="O198" i="51"/>
  <c r="W137" i="51"/>
  <c r="K137" i="51"/>
  <c r="I76" i="51"/>
  <c r="K211" i="51"/>
  <c r="AA150" i="51"/>
  <c r="O150" i="51"/>
  <c r="E150" i="51"/>
  <c r="O89" i="51"/>
  <c r="Q211" i="51"/>
  <c r="I211" i="51"/>
  <c r="Y150" i="51"/>
  <c r="M150" i="51"/>
  <c r="C150" i="51"/>
  <c r="M89" i="51"/>
  <c r="O211" i="51"/>
  <c r="E211" i="51"/>
  <c r="W150" i="51"/>
  <c r="K150" i="51"/>
  <c r="M211" i="51"/>
  <c r="C211" i="51"/>
  <c r="Q150" i="51"/>
  <c r="I150" i="51"/>
  <c r="Q89" i="51"/>
  <c r="K89" i="51"/>
  <c r="I89" i="51"/>
  <c r="Q191" i="51"/>
  <c r="I191" i="51"/>
  <c r="Y130" i="51"/>
  <c r="M130" i="51"/>
  <c r="C130" i="51"/>
  <c r="O191" i="51"/>
  <c r="E191" i="51"/>
  <c r="W130" i="51"/>
  <c r="K130" i="51"/>
  <c r="M191" i="51"/>
  <c r="C191" i="51"/>
  <c r="Q130" i="51"/>
  <c r="I130" i="51"/>
  <c r="Q69" i="51"/>
  <c r="AA130" i="51"/>
  <c r="O69" i="51"/>
  <c r="K69" i="51"/>
  <c r="E130" i="51"/>
  <c r="K191" i="51"/>
  <c r="O130" i="51"/>
  <c r="M69" i="51"/>
  <c r="I69" i="51"/>
  <c r="C86" i="51"/>
  <c r="C104" i="51"/>
  <c r="C76" i="51"/>
  <c r="E76" i="51"/>
  <c r="C93" i="51"/>
  <c r="E89" i="51"/>
  <c r="C89" i="51"/>
  <c r="E99" i="51"/>
  <c r="C99" i="51"/>
  <c r="E110" i="51"/>
  <c r="C80" i="51"/>
  <c r="E80" i="51"/>
  <c r="C71" i="51"/>
  <c r="E71" i="51"/>
  <c r="C112" i="51"/>
  <c r="E112" i="51"/>
  <c r="E69" i="51"/>
  <c r="C69" i="51"/>
  <c r="Q50" i="57" l="1"/>
  <c r="K165" i="51"/>
  <c r="I104" i="51"/>
  <c r="M226" i="51"/>
  <c r="C226" i="51"/>
  <c r="Q226" i="51"/>
  <c r="Q165" i="51"/>
  <c r="I226" i="51"/>
  <c r="I165" i="51"/>
  <c r="Y165" i="51"/>
  <c r="Q104" i="51"/>
  <c r="M165" i="51"/>
  <c r="K226" i="51"/>
  <c r="C165" i="51"/>
  <c r="AA165" i="51"/>
  <c r="M104" i="51"/>
  <c r="O165" i="51"/>
  <c r="W165" i="51"/>
  <c r="K104" i="51"/>
  <c r="K232" i="51"/>
  <c r="E232" i="51"/>
  <c r="AA171" i="51"/>
  <c r="W171" i="51"/>
  <c r="O171" i="51"/>
  <c r="K171" i="51"/>
  <c r="E171" i="51"/>
  <c r="K110" i="51"/>
  <c r="O110" i="51"/>
  <c r="I110" i="51"/>
  <c r="Q232" i="51"/>
  <c r="I232" i="51"/>
  <c r="M232" i="51"/>
  <c r="Y171" i="51"/>
  <c r="C232" i="51"/>
  <c r="M171" i="51"/>
  <c r="Q110" i="51"/>
  <c r="O232" i="51"/>
  <c r="C101" i="51"/>
  <c r="O104" i="51"/>
  <c r="O223" i="51"/>
  <c r="E101" i="51"/>
  <c r="E165" i="51"/>
  <c r="E104" i="51"/>
  <c r="E226" i="51"/>
  <c r="E202" i="51"/>
  <c r="O80" i="51"/>
  <c r="W141" i="51"/>
  <c r="K80" i="51"/>
  <c r="K141" i="51"/>
  <c r="I80" i="51"/>
  <c r="M202" i="51"/>
  <c r="C202" i="51"/>
  <c r="Q202" i="51"/>
  <c r="Q141" i="51"/>
  <c r="I202" i="51"/>
  <c r="I141" i="51"/>
  <c r="Y141" i="51"/>
  <c r="Q80" i="51"/>
  <c r="M141" i="51"/>
  <c r="K202" i="51"/>
  <c r="O202" i="51"/>
  <c r="E141" i="51"/>
  <c r="K208" i="51"/>
  <c r="E208" i="51"/>
  <c r="AA147" i="51"/>
  <c r="W147" i="51"/>
  <c r="O147" i="51"/>
  <c r="K147" i="51"/>
  <c r="E147" i="51"/>
  <c r="K86" i="51"/>
  <c r="O86" i="51"/>
  <c r="I86" i="51"/>
  <c r="Q208" i="51"/>
  <c r="I208" i="51"/>
  <c r="M208" i="51"/>
  <c r="Y147" i="51"/>
  <c r="C208" i="51"/>
  <c r="M147" i="51"/>
  <c r="Q86" i="51"/>
  <c r="O208" i="51"/>
  <c r="C110" i="51"/>
  <c r="E93" i="51"/>
  <c r="O141" i="51"/>
  <c r="K154" i="51"/>
  <c r="I154" i="51"/>
  <c r="Q93" i="51"/>
  <c r="O154" i="51"/>
  <c r="AA154" i="51"/>
  <c r="K93" i="51"/>
  <c r="O93" i="51"/>
  <c r="C154" i="51"/>
  <c r="K215" i="51"/>
  <c r="M93" i="51"/>
  <c r="E154" i="51"/>
  <c r="O215" i="51"/>
  <c r="I93" i="51"/>
  <c r="Q154" i="51"/>
  <c r="E86" i="51"/>
  <c r="M80" i="51"/>
  <c r="AA162" i="51"/>
  <c r="W162" i="51"/>
  <c r="O162" i="51"/>
  <c r="K162" i="51"/>
  <c r="E162" i="51"/>
  <c r="M223" i="51"/>
  <c r="O101" i="51"/>
  <c r="C223" i="51"/>
  <c r="Q223" i="51"/>
  <c r="Q162" i="51"/>
  <c r="I223" i="51"/>
  <c r="I162" i="51"/>
  <c r="Y162" i="51"/>
  <c r="Q101" i="51"/>
  <c r="M162" i="51"/>
  <c r="K101" i="51"/>
  <c r="C162" i="51"/>
  <c r="I101" i="51"/>
  <c r="K223" i="51"/>
  <c r="E223" i="51"/>
  <c r="C147" i="51"/>
  <c r="K99" i="51"/>
  <c r="Q99" i="51"/>
  <c r="Q21" i="57"/>
  <c r="Q33" i="57"/>
  <c r="Q47" i="57"/>
  <c r="Q46" i="57"/>
  <c r="M160" i="51"/>
  <c r="C221" i="51"/>
  <c r="Q29" i="57"/>
  <c r="Q57" i="57"/>
  <c r="Q45" i="57"/>
  <c r="Q34" i="57"/>
  <c r="Y160" i="51"/>
  <c r="M221" i="51"/>
  <c r="Q9" i="57"/>
  <c r="Q55" i="57"/>
  <c r="Q11" i="57"/>
  <c r="Q48" i="57"/>
  <c r="Q12" i="57"/>
  <c r="Q13" i="57"/>
  <c r="Q221" i="51"/>
  <c r="Q18" i="57"/>
  <c r="Q30" i="57"/>
  <c r="Q37" i="57"/>
  <c r="Q39" i="57"/>
  <c r="Q17" i="57"/>
  <c r="I99" i="51"/>
  <c r="O99" i="51"/>
  <c r="Q26" i="57"/>
  <c r="Q52" i="57"/>
  <c r="Q35" i="57"/>
  <c r="Q56" i="57"/>
  <c r="O221" i="51"/>
  <c r="E160" i="51"/>
  <c r="Q7" i="57"/>
  <c r="Q14" i="57"/>
  <c r="Q27" i="57"/>
  <c r="Q24" i="57"/>
  <c r="Q44" i="57"/>
  <c r="E221" i="51"/>
  <c r="O160" i="51"/>
  <c r="Q23" i="57"/>
  <c r="Q36" i="57"/>
  <c r="Q53" i="57"/>
  <c r="Q42" i="57"/>
  <c r="Q41" i="57"/>
  <c r="W160" i="51"/>
  <c r="Q54" i="57"/>
  <c r="Q16" i="57"/>
  <c r="Q22" i="57"/>
  <c r="Q31" i="57"/>
  <c r="Q20" i="57"/>
  <c r="M154" i="51"/>
  <c r="Y154" i="51"/>
  <c r="I215" i="51"/>
  <c r="Q215" i="51"/>
  <c r="C215" i="51"/>
  <c r="M215" i="51"/>
  <c r="E59" i="36"/>
  <c r="B59" i="36"/>
  <c r="I233" i="51" l="1"/>
  <c r="M233" i="51"/>
  <c r="Y172" i="51"/>
  <c r="C111" i="51"/>
  <c r="C233" i="51"/>
  <c r="M172" i="51"/>
  <c r="E111" i="51"/>
  <c r="Q172" i="51"/>
  <c r="C172" i="51"/>
  <c r="I172" i="51"/>
  <c r="M111" i="51"/>
  <c r="Q111" i="51"/>
  <c r="K111" i="51"/>
  <c r="K233" i="51"/>
  <c r="O233" i="51"/>
  <c r="AA172" i="51"/>
  <c r="K172" i="51"/>
  <c r="O172" i="51"/>
  <c r="W172" i="51"/>
  <c r="E172" i="51"/>
  <c r="E233" i="51"/>
  <c r="O111" i="51"/>
  <c r="I111" i="51"/>
  <c r="Q233" i="51"/>
  <c r="E138" i="51"/>
  <c r="M199" i="51"/>
  <c r="O77" i="51"/>
  <c r="C199" i="51"/>
  <c r="Q199" i="51"/>
  <c r="Q138" i="51"/>
  <c r="I199" i="51"/>
  <c r="I138" i="51"/>
  <c r="Y138" i="51"/>
  <c r="Q77" i="51"/>
  <c r="M138" i="51"/>
  <c r="K77" i="51"/>
  <c r="C138" i="51"/>
  <c r="I77" i="51"/>
  <c r="M77" i="51"/>
  <c r="O199" i="51"/>
  <c r="O138" i="51"/>
  <c r="K138" i="51"/>
  <c r="K199" i="51"/>
  <c r="AA138" i="51"/>
  <c r="E199" i="51"/>
  <c r="W138" i="51"/>
  <c r="C77" i="51"/>
  <c r="E77" i="51"/>
  <c r="C210" i="51"/>
  <c r="M149" i="51"/>
  <c r="Q149" i="51"/>
  <c r="C149" i="51"/>
  <c r="I149" i="51"/>
  <c r="M88" i="51"/>
  <c r="Q88" i="51"/>
  <c r="O210" i="51"/>
  <c r="K210" i="51"/>
  <c r="K88" i="51"/>
  <c r="AA149" i="51"/>
  <c r="E210" i="51"/>
  <c r="O149" i="51"/>
  <c r="K149" i="51"/>
  <c r="E149" i="51"/>
  <c r="W149" i="51"/>
  <c r="O88" i="51"/>
  <c r="I88" i="51"/>
  <c r="M210" i="51"/>
  <c r="Y149" i="51"/>
  <c r="Q210" i="51"/>
  <c r="C88" i="51"/>
  <c r="I210" i="51"/>
  <c r="E88" i="51"/>
  <c r="I222" i="51"/>
  <c r="M222" i="51"/>
  <c r="Y161" i="51"/>
  <c r="C222" i="51"/>
  <c r="M161" i="51"/>
  <c r="Q161" i="51"/>
  <c r="C161" i="51"/>
  <c r="I161" i="51"/>
  <c r="M100" i="51"/>
  <c r="Q100" i="51"/>
  <c r="K100" i="51"/>
  <c r="K222" i="51"/>
  <c r="K161" i="51"/>
  <c r="AA161" i="51"/>
  <c r="W161" i="51"/>
  <c r="O161" i="51"/>
  <c r="O222" i="51"/>
  <c r="Q222" i="51"/>
  <c r="E100" i="51"/>
  <c r="E222" i="51"/>
  <c r="E161" i="51"/>
  <c r="O100" i="51"/>
  <c r="I100" i="51"/>
  <c r="C100" i="51"/>
  <c r="I156" i="51"/>
  <c r="M95" i="51"/>
  <c r="Q95" i="51"/>
  <c r="K95" i="51"/>
  <c r="K217" i="51"/>
  <c r="I95" i="51"/>
  <c r="AA156" i="51"/>
  <c r="O156" i="51"/>
  <c r="O217" i="51"/>
  <c r="E156" i="51"/>
  <c r="E217" i="51"/>
  <c r="O95" i="51"/>
  <c r="W156" i="51"/>
  <c r="Q217" i="51"/>
  <c r="K156" i="51"/>
  <c r="I217" i="51"/>
  <c r="Q156" i="51"/>
  <c r="C156" i="51"/>
  <c r="C217" i="51"/>
  <c r="Y156" i="51"/>
  <c r="M156" i="51"/>
  <c r="E95" i="51"/>
  <c r="C95" i="51"/>
  <c r="M217" i="51"/>
  <c r="Y152" i="51"/>
  <c r="C213" i="51"/>
  <c r="M152" i="51"/>
  <c r="M213" i="51"/>
  <c r="C152" i="51"/>
  <c r="I91" i="51"/>
  <c r="M91" i="51"/>
  <c r="O213" i="51"/>
  <c r="K213" i="51"/>
  <c r="E213" i="51"/>
  <c r="AA152" i="51"/>
  <c r="W152" i="51"/>
  <c r="O152" i="51"/>
  <c r="K152" i="51"/>
  <c r="E152" i="51"/>
  <c r="I152" i="51"/>
  <c r="I213" i="51"/>
  <c r="K91" i="51"/>
  <c r="O91" i="51"/>
  <c r="Q213" i="51"/>
  <c r="Q152" i="51"/>
  <c r="Q91" i="51"/>
  <c r="C91" i="51"/>
  <c r="E91" i="51"/>
  <c r="AA140" i="51"/>
  <c r="W140" i="51"/>
  <c r="O140" i="51"/>
  <c r="K140" i="51"/>
  <c r="E140" i="51"/>
  <c r="Q79" i="51"/>
  <c r="O79" i="51"/>
  <c r="M201" i="51"/>
  <c r="Q201" i="51"/>
  <c r="I140" i="51"/>
  <c r="I201" i="51"/>
  <c r="Q140" i="51"/>
  <c r="Y140" i="51"/>
  <c r="K79" i="51"/>
  <c r="M140" i="51"/>
  <c r="C201" i="51"/>
  <c r="C140" i="51"/>
  <c r="I79" i="51"/>
  <c r="K201" i="51"/>
  <c r="E201" i="51"/>
  <c r="M79" i="51"/>
  <c r="E79" i="51"/>
  <c r="O201" i="51"/>
  <c r="C79" i="51"/>
  <c r="E240" i="51"/>
  <c r="O179" i="51"/>
  <c r="W179" i="51"/>
  <c r="O118" i="51"/>
  <c r="K179" i="51"/>
  <c r="I118" i="51"/>
  <c r="K118" i="51"/>
  <c r="M240" i="51"/>
  <c r="Q240" i="51"/>
  <c r="C240" i="51"/>
  <c r="I240" i="51"/>
  <c r="Q179" i="51"/>
  <c r="Y179" i="51"/>
  <c r="I179" i="51"/>
  <c r="M179" i="51"/>
  <c r="Q118" i="51"/>
  <c r="O240" i="51"/>
  <c r="E179" i="51"/>
  <c r="C118" i="51"/>
  <c r="C179" i="51"/>
  <c r="M118" i="51"/>
  <c r="K240" i="51"/>
  <c r="AA179" i="51"/>
  <c r="E118" i="51"/>
  <c r="O75" i="51"/>
  <c r="I75" i="51"/>
  <c r="Q197" i="51"/>
  <c r="I197" i="51"/>
  <c r="M197" i="51"/>
  <c r="Y136" i="51"/>
  <c r="C197" i="51"/>
  <c r="M136" i="51"/>
  <c r="Q136" i="51"/>
  <c r="C136" i="51"/>
  <c r="I136" i="51"/>
  <c r="M75" i="51"/>
  <c r="Q75" i="51"/>
  <c r="K136" i="51"/>
  <c r="K197" i="51"/>
  <c r="E197" i="51"/>
  <c r="E136" i="51"/>
  <c r="W136" i="51"/>
  <c r="AA136" i="51"/>
  <c r="O136" i="51"/>
  <c r="K75" i="51"/>
  <c r="O197" i="51"/>
  <c r="C75" i="51"/>
  <c r="E75" i="51"/>
  <c r="O212" i="51"/>
  <c r="K212" i="51"/>
  <c r="E212" i="51"/>
  <c r="AA151" i="51"/>
  <c r="W151" i="51"/>
  <c r="O151" i="51"/>
  <c r="K151" i="51"/>
  <c r="E151" i="51"/>
  <c r="Q90" i="51"/>
  <c r="O90" i="51"/>
  <c r="I151" i="51"/>
  <c r="Q212" i="51"/>
  <c r="Q151" i="51"/>
  <c r="I212" i="51"/>
  <c r="C212" i="51"/>
  <c r="Y151" i="51"/>
  <c r="M212" i="51"/>
  <c r="M90" i="51"/>
  <c r="C151" i="51"/>
  <c r="I90" i="51"/>
  <c r="C90" i="51"/>
  <c r="E90" i="51"/>
  <c r="M151" i="51"/>
  <c r="K90" i="51"/>
  <c r="C228" i="51"/>
  <c r="Q228" i="51"/>
  <c r="Q167" i="51"/>
  <c r="I228" i="51"/>
  <c r="I167" i="51"/>
  <c r="Y167" i="51"/>
  <c r="Q106" i="51"/>
  <c r="M167" i="51"/>
  <c r="AA167" i="51"/>
  <c r="C167" i="51"/>
  <c r="O106" i="51"/>
  <c r="M106" i="51"/>
  <c r="K228" i="51"/>
  <c r="O228" i="51"/>
  <c r="E167" i="51"/>
  <c r="E228" i="51"/>
  <c r="K106" i="51"/>
  <c r="M228" i="51"/>
  <c r="O167" i="51"/>
  <c r="E106" i="51"/>
  <c r="C106" i="51"/>
  <c r="W167" i="51"/>
  <c r="K167" i="51"/>
  <c r="I106" i="51"/>
  <c r="O135" i="51"/>
  <c r="K135" i="51"/>
  <c r="E135" i="51"/>
  <c r="K74" i="51"/>
  <c r="O74" i="51"/>
  <c r="I74" i="51"/>
  <c r="Q196" i="51"/>
  <c r="I196" i="51"/>
  <c r="M196" i="51"/>
  <c r="Y135" i="51"/>
  <c r="C196" i="51"/>
  <c r="M135" i="51"/>
  <c r="Q135" i="51"/>
  <c r="C135" i="51"/>
  <c r="I135" i="51"/>
  <c r="M74" i="51"/>
  <c r="AA135" i="51"/>
  <c r="W135" i="51"/>
  <c r="C74" i="51"/>
  <c r="Q74" i="51"/>
  <c r="K196" i="51"/>
  <c r="O196" i="51"/>
  <c r="E196" i="51"/>
  <c r="E74" i="51"/>
  <c r="I146" i="51"/>
  <c r="K85" i="51"/>
  <c r="Q85" i="51"/>
  <c r="C146" i="51"/>
  <c r="K207" i="51"/>
  <c r="I85" i="51"/>
  <c r="AA146" i="51"/>
  <c r="O146" i="51"/>
  <c r="O207" i="51"/>
  <c r="E146" i="51"/>
  <c r="E207" i="51"/>
  <c r="O85" i="51"/>
  <c r="W146" i="51"/>
  <c r="Y146" i="51"/>
  <c r="K146" i="51"/>
  <c r="M85" i="51"/>
  <c r="Q146" i="51"/>
  <c r="Q207" i="51"/>
  <c r="E85" i="51"/>
  <c r="M207" i="51"/>
  <c r="C207" i="51"/>
  <c r="C85" i="51"/>
  <c r="M146" i="51"/>
  <c r="I207" i="51"/>
  <c r="I159" i="51"/>
  <c r="M98" i="51"/>
  <c r="Q98" i="51"/>
  <c r="O220" i="51"/>
  <c r="K220" i="51"/>
  <c r="E220" i="51"/>
  <c r="AA159" i="51"/>
  <c r="W159" i="51"/>
  <c r="O159" i="51"/>
  <c r="K159" i="51"/>
  <c r="E159" i="51"/>
  <c r="K98" i="51"/>
  <c r="O98" i="51"/>
  <c r="I98" i="51"/>
  <c r="Q220" i="51"/>
  <c r="I220" i="51"/>
  <c r="Q159" i="51"/>
  <c r="C159" i="51"/>
  <c r="M220" i="51"/>
  <c r="Y159" i="51"/>
  <c r="E98" i="51"/>
  <c r="C98" i="51"/>
  <c r="C220" i="51"/>
  <c r="M159" i="51"/>
  <c r="E163" i="51"/>
  <c r="I163" i="51"/>
  <c r="O102" i="51"/>
  <c r="Q163" i="51"/>
  <c r="Q224" i="51"/>
  <c r="C224" i="51"/>
  <c r="I224" i="51"/>
  <c r="Q102" i="51"/>
  <c r="Y163" i="51"/>
  <c r="M224" i="51"/>
  <c r="M163" i="51"/>
  <c r="K102" i="51"/>
  <c r="C163" i="51"/>
  <c r="I102" i="51"/>
  <c r="M102" i="51"/>
  <c r="O224" i="51"/>
  <c r="O163" i="51"/>
  <c r="K163" i="51"/>
  <c r="E102" i="51"/>
  <c r="C102" i="51"/>
  <c r="K224" i="51"/>
  <c r="AA163" i="51"/>
  <c r="W163" i="51"/>
  <c r="E224" i="51"/>
  <c r="Q225" i="51"/>
  <c r="C225" i="51"/>
  <c r="I225" i="51"/>
  <c r="K103" i="51"/>
  <c r="Y164" i="51"/>
  <c r="Q103" i="51"/>
  <c r="M164" i="51"/>
  <c r="M225" i="51"/>
  <c r="C164" i="51"/>
  <c r="I103" i="51"/>
  <c r="M103" i="51"/>
  <c r="O225" i="51"/>
  <c r="K225" i="51"/>
  <c r="E225" i="51"/>
  <c r="AA164" i="51"/>
  <c r="W164" i="51"/>
  <c r="O103" i="51"/>
  <c r="Q164" i="51"/>
  <c r="I164" i="51"/>
  <c r="O164" i="51"/>
  <c r="E164" i="51"/>
  <c r="K164" i="51"/>
  <c r="C103" i="51"/>
  <c r="E103" i="51"/>
  <c r="K178" i="51"/>
  <c r="I117" i="51"/>
  <c r="M239" i="51"/>
  <c r="C239" i="51"/>
  <c r="Q239" i="51"/>
  <c r="Q178" i="51"/>
  <c r="I239" i="51"/>
  <c r="I178" i="51"/>
  <c r="Y178" i="51"/>
  <c r="Q117" i="51"/>
  <c r="M178" i="51"/>
  <c r="O117" i="51"/>
  <c r="C178" i="51"/>
  <c r="K239" i="51"/>
  <c r="M117" i="51"/>
  <c r="E178" i="51"/>
  <c r="W178" i="51"/>
  <c r="AA178" i="51"/>
  <c r="K117" i="51"/>
  <c r="E117" i="51"/>
  <c r="O239" i="51"/>
  <c r="E239" i="51"/>
  <c r="C117" i="51"/>
  <c r="O178" i="51"/>
  <c r="I158" i="51"/>
  <c r="Y158" i="51"/>
  <c r="Q97" i="51"/>
  <c r="M97" i="51"/>
  <c r="K219" i="51"/>
  <c r="I97" i="51"/>
  <c r="AA158" i="51"/>
  <c r="O158" i="51"/>
  <c r="O219" i="51"/>
  <c r="E158" i="51"/>
  <c r="E219" i="51"/>
  <c r="O97" i="51"/>
  <c r="W158" i="51"/>
  <c r="I219" i="51"/>
  <c r="K158" i="51"/>
  <c r="Q219" i="51"/>
  <c r="Q158" i="51"/>
  <c r="M158" i="51"/>
  <c r="C219" i="51"/>
  <c r="K97" i="51"/>
  <c r="C158" i="51"/>
  <c r="E97" i="51"/>
  <c r="C97" i="51"/>
  <c r="M219" i="51"/>
  <c r="E218" i="51"/>
  <c r="O96" i="51"/>
  <c r="W157" i="51"/>
  <c r="M96" i="51"/>
  <c r="K157" i="51"/>
  <c r="I218" i="51"/>
  <c r="M218" i="51"/>
  <c r="C157" i="51"/>
  <c r="C218" i="51"/>
  <c r="Q218" i="51"/>
  <c r="Q157" i="51"/>
  <c r="K96" i="51"/>
  <c r="I157" i="51"/>
  <c r="M157" i="51"/>
  <c r="Q96" i="51"/>
  <c r="Y157" i="51"/>
  <c r="K218" i="51"/>
  <c r="I96" i="51"/>
  <c r="O218" i="51"/>
  <c r="E157" i="51"/>
  <c r="AA157" i="51"/>
  <c r="O157" i="51"/>
  <c r="E96" i="51"/>
  <c r="C96" i="51"/>
  <c r="K134" i="51"/>
  <c r="C134" i="51"/>
  <c r="M195" i="51"/>
  <c r="K73" i="51"/>
  <c r="C195" i="51"/>
  <c r="Y134" i="51"/>
  <c r="Q134" i="51"/>
  <c r="M73" i="51"/>
  <c r="I134" i="51"/>
  <c r="I195" i="51"/>
  <c r="Q73" i="51"/>
  <c r="Q195" i="51"/>
  <c r="K195" i="51"/>
  <c r="I73" i="51"/>
  <c r="AA134" i="51"/>
  <c r="O134" i="51"/>
  <c r="W134" i="51"/>
  <c r="M134" i="51"/>
  <c r="C73" i="51"/>
  <c r="O195" i="51"/>
  <c r="E195" i="51"/>
  <c r="E134" i="51"/>
  <c r="O73" i="51"/>
  <c r="E73" i="51"/>
  <c r="O144" i="51"/>
  <c r="O205" i="51"/>
  <c r="E144" i="51"/>
  <c r="E205" i="51"/>
  <c r="O83" i="51"/>
  <c r="W144" i="51"/>
  <c r="Q205" i="51"/>
  <c r="K144" i="51"/>
  <c r="I205" i="51"/>
  <c r="M205" i="51"/>
  <c r="Y144" i="51"/>
  <c r="C205" i="51"/>
  <c r="M144" i="51"/>
  <c r="Q144" i="51"/>
  <c r="C144" i="51"/>
  <c r="I144" i="51"/>
  <c r="M83" i="51"/>
  <c r="AA144" i="51"/>
  <c r="Q83" i="51"/>
  <c r="K205" i="51"/>
  <c r="K83" i="51"/>
  <c r="E83" i="51"/>
  <c r="I83" i="51"/>
  <c r="C83" i="51"/>
  <c r="O236" i="51"/>
  <c r="K236" i="51"/>
  <c r="E236" i="51"/>
  <c r="AA175" i="51"/>
  <c r="W175" i="51"/>
  <c r="O175" i="51"/>
  <c r="K175" i="51"/>
  <c r="E175" i="51"/>
  <c r="Q175" i="51"/>
  <c r="O114" i="51"/>
  <c r="C236" i="51"/>
  <c r="Q236" i="51"/>
  <c r="Q114" i="51"/>
  <c r="I236" i="51"/>
  <c r="M236" i="51"/>
  <c r="Y175" i="51"/>
  <c r="I175" i="51"/>
  <c r="M114" i="51"/>
  <c r="C175" i="51"/>
  <c r="C114" i="51"/>
  <c r="K114" i="51"/>
  <c r="I114" i="51"/>
  <c r="E114" i="51"/>
  <c r="M175" i="51"/>
  <c r="K145" i="51"/>
  <c r="M84" i="51"/>
  <c r="M206" i="51"/>
  <c r="I206" i="51"/>
  <c r="C206" i="51"/>
  <c r="Q206" i="51"/>
  <c r="Q145" i="51"/>
  <c r="K84" i="51"/>
  <c r="I145" i="51"/>
  <c r="C145" i="51"/>
  <c r="Q84" i="51"/>
  <c r="M145" i="51"/>
  <c r="K206" i="51"/>
  <c r="I84" i="51"/>
  <c r="AA145" i="51"/>
  <c r="O145" i="51"/>
  <c r="W145" i="51"/>
  <c r="Y145" i="51"/>
  <c r="C84" i="51"/>
  <c r="O206" i="51"/>
  <c r="E206" i="51"/>
  <c r="E145" i="51"/>
  <c r="O84" i="51"/>
  <c r="E84" i="51"/>
  <c r="AA174" i="51"/>
  <c r="W174" i="51"/>
  <c r="O174" i="51"/>
  <c r="K174" i="51"/>
  <c r="E174" i="51"/>
  <c r="M235" i="51"/>
  <c r="O113" i="51"/>
  <c r="C235" i="51"/>
  <c r="Q235" i="51"/>
  <c r="Q174" i="51"/>
  <c r="I235" i="51"/>
  <c r="I174" i="51"/>
  <c r="Y174" i="51"/>
  <c r="Q113" i="51"/>
  <c r="M174" i="51"/>
  <c r="K113" i="51"/>
  <c r="C174" i="51"/>
  <c r="I113" i="51"/>
  <c r="K235" i="51"/>
  <c r="E235" i="51"/>
  <c r="C113" i="51"/>
  <c r="E113" i="51"/>
  <c r="M113" i="51"/>
  <c r="O235" i="51"/>
  <c r="K231" i="51"/>
  <c r="I109" i="51"/>
  <c r="AA170" i="51"/>
  <c r="O170" i="51"/>
  <c r="O231" i="51"/>
  <c r="E170" i="51"/>
  <c r="E231" i="51"/>
  <c r="O109" i="51"/>
  <c r="W170" i="51"/>
  <c r="Q231" i="51"/>
  <c r="K170" i="51"/>
  <c r="K109" i="51"/>
  <c r="M231" i="51"/>
  <c r="M109" i="51"/>
  <c r="C231" i="51"/>
  <c r="I231" i="51"/>
  <c r="Q109" i="51"/>
  <c r="Y170" i="51"/>
  <c r="Q170" i="51"/>
  <c r="M170" i="51"/>
  <c r="I170" i="51"/>
  <c r="C170" i="51"/>
  <c r="E109" i="51"/>
  <c r="C109" i="51"/>
  <c r="K168" i="51"/>
  <c r="I229" i="51"/>
  <c r="M229" i="51"/>
  <c r="Y168" i="51"/>
  <c r="C229" i="51"/>
  <c r="M168" i="51"/>
  <c r="Q168" i="51"/>
  <c r="C168" i="51"/>
  <c r="I168" i="51"/>
  <c r="M107" i="51"/>
  <c r="Q107" i="51"/>
  <c r="K107" i="51"/>
  <c r="K229" i="51"/>
  <c r="I107" i="51"/>
  <c r="AA168" i="51"/>
  <c r="O168" i="51"/>
  <c r="W168" i="51"/>
  <c r="Q229" i="51"/>
  <c r="E107" i="51"/>
  <c r="O229" i="51"/>
  <c r="E229" i="51"/>
  <c r="C107" i="51"/>
  <c r="E168" i="51"/>
  <c r="O107" i="51"/>
  <c r="Q237" i="51"/>
  <c r="K115" i="51"/>
  <c r="I237" i="51"/>
  <c r="C237" i="51"/>
  <c r="Y176" i="51"/>
  <c r="M237" i="51"/>
  <c r="M176" i="51"/>
  <c r="I176" i="51"/>
  <c r="C176" i="51"/>
  <c r="I115" i="51"/>
  <c r="M115" i="51"/>
  <c r="O237" i="51"/>
  <c r="K237" i="51"/>
  <c r="E237" i="51"/>
  <c r="AA176" i="51"/>
  <c r="W176" i="51"/>
  <c r="O115" i="51"/>
  <c r="Q115" i="51"/>
  <c r="E176" i="51"/>
  <c r="E115" i="51"/>
  <c r="K176" i="51"/>
  <c r="Q176" i="51"/>
  <c r="O176" i="51"/>
  <c r="C115" i="51"/>
  <c r="M190" i="51"/>
  <c r="I68" i="51"/>
  <c r="C190" i="51"/>
  <c r="Q129" i="51"/>
  <c r="Q190" i="51"/>
  <c r="I129" i="51"/>
  <c r="I190" i="51"/>
  <c r="Q68" i="51"/>
  <c r="Y129" i="51"/>
  <c r="K190" i="51"/>
  <c r="M129" i="51"/>
  <c r="AA129" i="51"/>
  <c r="C129" i="51"/>
  <c r="O129" i="51"/>
  <c r="O190" i="51"/>
  <c r="E129" i="51"/>
  <c r="K129" i="51"/>
  <c r="M68" i="51"/>
  <c r="E68" i="51"/>
  <c r="C68" i="51"/>
  <c r="K68" i="51"/>
  <c r="E190" i="51"/>
  <c r="Q58" i="57"/>
  <c r="W129" i="51"/>
  <c r="O68" i="51"/>
  <c r="I209" i="51"/>
  <c r="M209" i="51"/>
  <c r="Y148" i="51"/>
  <c r="C209" i="51"/>
  <c r="M148" i="51"/>
  <c r="Q148" i="51"/>
  <c r="C148" i="51"/>
  <c r="I148" i="51"/>
  <c r="M87" i="51"/>
  <c r="Q87" i="51"/>
  <c r="O209" i="51"/>
  <c r="K209" i="51"/>
  <c r="K87" i="51"/>
  <c r="AA148" i="51"/>
  <c r="W148" i="51"/>
  <c r="O148" i="51"/>
  <c r="K148" i="51"/>
  <c r="Q209" i="51"/>
  <c r="E209" i="51"/>
  <c r="I87" i="51"/>
  <c r="C87" i="51"/>
  <c r="E87" i="51"/>
  <c r="E148" i="51"/>
  <c r="O87" i="51"/>
  <c r="E203" i="51"/>
  <c r="AA142" i="51"/>
  <c r="W142" i="51"/>
  <c r="O81" i="51"/>
  <c r="K142" i="51"/>
  <c r="I81" i="51"/>
  <c r="M203" i="51"/>
  <c r="C203" i="51"/>
  <c r="Q203" i="51"/>
  <c r="Q142" i="51"/>
  <c r="I203" i="51"/>
  <c r="I142" i="51"/>
  <c r="Y142" i="51"/>
  <c r="Q81" i="51"/>
  <c r="M142" i="51"/>
  <c r="E142" i="51"/>
  <c r="O203" i="51"/>
  <c r="O142" i="51"/>
  <c r="C142" i="51"/>
  <c r="K203" i="51"/>
  <c r="M81" i="51"/>
  <c r="K81" i="51"/>
  <c r="E81" i="51"/>
  <c r="C81" i="51"/>
  <c r="I238" i="51"/>
  <c r="I177" i="51"/>
  <c r="Y177" i="51"/>
  <c r="Q116" i="51"/>
  <c r="M177" i="51"/>
  <c r="C177" i="51"/>
  <c r="AA177" i="51"/>
  <c r="M116" i="51"/>
  <c r="O238" i="51"/>
  <c r="E238" i="51"/>
  <c r="W177" i="51"/>
  <c r="K177" i="51"/>
  <c r="Q238" i="51"/>
  <c r="Q177" i="51"/>
  <c r="O116" i="51"/>
  <c r="E116" i="51"/>
  <c r="K116" i="51"/>
  <c r="I116" i="51"/>
  <c r="C116" i="51"/>
  <c r="M238" i="51"/>
  <c r="C238" i="51"/>
  <c r="K238" i="51"/>
  <c r="O177" i="51"/>
  <c r="E177" i="51"/>
  <c r="I216" i="51"/>
  <c r="I155" i="51"/>
  <c r="Y155" i="51"/>
  <c r="Q94" i="51"/>
  <c r="M155" i="51"/>
  <c r="O155" i="51"/>
  <c r="C155" i="51"/>
  <c r="AA155" i="51"/>
  <c r="M94" i="51"/>
  <c r="O94" i="51"/>
  <c r="O216" i="51"/>
  <c r="K94" i="51"/>
  <c r="E216" i="51"/>
  <c r="K216" i="51"/>
  <c r="W155" i="51"/>
  <c r="E155" i="51"/>
  <c r="K155" i="51"/>
  <c r="I94" i="51"/>
  <c r="Q216" i="51"/>
  <c r="Q155" i="51"/>
  <c r="C216" i="51"/>
  <c r="E94" i="51"/>
  <c r="C94" i="51"/>
  <c r="M216" i="51"/>
  <c r="C139" i="51"/>
  <c r="I78" i="51"/>
  <c r="M78" i="51"/>
  <c r="O200" i="51"/>
  <c r="K200" i="51"/>
  <c r="E200" i="51"/>
  <c r="AA139" i="51"/>
  <c r="W139" i="51"/>
  <c r="O139" i="51"/>
  <c r="K139" i="51"/>
  <c r="E139" i="51"/>
  <c r="C200" i="51"/>
  <c r="O78" i="51"/>
  <c r="Q78" i="51"/>
  <c r="Q200" i="51"/>
  <c r="Q139" i="51"/>
  <c r="M139" i="51"/>
  <c r="K78" i="51"/>
  <c r="I200" i="51"/>
  <c r="C78" i="51"/>
  <c r="Y139" i="51"/>
  <c r="E78" i="51"/>
  <c r="I139" i="51"/>
  <c r="M200" i="51"/>
  <c r="E194" i="51"/>
  <c r="O72" i="51"/>
  <c r="W133" i="51"/>
  <c r="M133" i="51"/>
  <c r="K133" i="51"/>
  <c r="M72" i="51"/>
  <c r="M194" i="51"/>
  <c r="Y133" i="51"/>
  <c r="C194" i="51"/>
  <c r="I194" i="51"/>
  <c r="Q133" i="51"/>
  <c r="K72" i="51"/>
  <c r="I133" i="51"/>
  <c r="Q194" i="51"/>
  <c r="Q72" i="51"/>
  <c r="C133" i="51"/>
  <c r="K194" i="51"/>
  <c r="I72" i="51"/>
  <c r="O194" i="51"/>
  <c r="E133" i="51"/>
  <c r="AA133" i="51"/>
  <c r="O133" i="51"/>
  <c r="C72" i="51"/>
  <c r="E72" i="51"/>
  <c r="O169" i="51"/>
  <c r="O230" i="51"/>
  <c r="E169" i="51"/>
  <c r="E230" i="51"/>
  <c r="O108" i="51"/>
  <c r="W169" i="51"/>
  <c r="Q230" i="51"/>
  <c r="K169" i="51"/>
  <c r="M169" i="51"/>
  <c r="M230" i="51"/>
  <c r="C169" i="51"/>
  <c r="C230" i="51"/>
  <c r="K108" i="51"/>
  <c r="Q169" i="51"/>
  <c r="Y169" i="51"/>
  <c r="I169" i="51"/>
  <c r="I230" i="51"/>
  <c r="AA169" i="51"/>
  <c r="C108" i="51"/>
  <c r="Q108" i="51"/>
  <c r="E108" i="51"/>
  <c r="K230" i="51"/>
  <c r="M108" i="51"/>
  <c r="I108" i="51"/>
  <c r="M92" i="51"/>
  <c r="O153" i="51"/>
  <c r="O214" i="51"/>
  <c r="E153" i="51"/>
  <c r="E214" i="51"/>
  <c r="O92" i="51"/>
  <c r="W153" i="51"/>
  <c r="K92" i="51"/>
  <c r="K153" i="51"/>
  <c r="I92" i="51"/>
  <c r="M214" i="51"/>
  <c r="C214" i="51"/>
  <c r="Q214" i="51"/>
  <c r="Q153" i="51"/>
  <c r="I214" i="51"/>
  <c r="I153" i="51"/>
  <c r="C153" i="51"/>
  <c r="AA153" i="51"/>
  <c r="C92" i="51"/>
  <c r="Y153" i="51"/>
  <c r="E92" i="51"/>
  <c r="M153" i="51"/>
  <c r="Q92" i="51"/>
  <c r="K214" i="51"/>
  <c r="K166" i="51"/>
  <c r="C227" i="51"/>
  <c r="Q227" i="51"/>
  <c r="Q166" i="51"/>
  <c r="Q105" i="51"/>
  <c r="I227" i="51"/>
  <c r="I166" i="51"/>
  <c r="Y166" i="51"/>
  <c r="E105" i="51"/>
  <c r="M227" i="51"/>
  <c r="M166" i="51"/>
  <c r="AA166" i="51"/>
  <c r="C105" i="51"/>
  <c r="K227" i="51"/>
  <c r="C166" i="51"/>
  <c r="O105" i="51"/>
  <c r="O227" i="51"/>
  <c r="K105" i="51"/>
  <c r="M105" i="51"/>
  <c r="E166" i="51"/>
  <c r="E227" i="51"/>
  <c r="W166" i="51"/>
  <c r="O166" i="51"/>
  <c r="I105" i="51"/>
  <c r="Q131" i="51"/>
  <c r="Q192" i="51"/>
  <c r="I131" i="51"/>
  <c r="I192" i="51"/>
  <c r="Q70" i="51"/>
  <c r="Y131" i="51"/>
  <c r="K70" i="51"/>
  <c r="M131" i="51"/>
  <c r="E131" i="51"/>
  <c r="C131" i="51"/>
  <c r="O131" i="51"/>
  <c r="O192" i="51"/>
  <c r="M70" i="51"/>
  <c r="E192" i="51"/>
  <c r="O70" i="51"/>
  <c r="W131" i="51"/>
  <c r="AA131" i="51"/>
  <c r="C192" i="51"/>
  <c r="K131" i="51"/>
  <c r="M192" i="51"/>
  <c r="K192" i="51"/>
  <c r="I70" i="51"/>
  <c r="C70" i="51"/>
  <c r="E70" i="51"/>
  <c r="M143" i="51"/>
  <c r="E143" i="51"/>
  <c r="C143" i="51"/>
  <c r="K82" i="51"/>
  <c r="M82" i="51"/>
  <c r="O143" i="51"/>
  <c r="O204" i="51"/>
  <c r="AA143" i="51"/>
  <c r="E204" i="51"/>
  <c r="O82" i="51"/>
  <c r="W143" i="51"/>
  <c r="K204" i="51"/>
  <c r="K143" i="51"/>
  <c r="I82" i="51"/>
  <c r="M204" i="51"/>
  <c r="C204" i="51"/>
  <c r="Y143" i="51"/>
  <c r="Q82" i="51"/>
  <c r="I204" i="51"/>
  <c r="Q143" i="51"/>
  <c r="I143" i="51"/>
  <c r="C82" i="51"/>
  <c r="E82" i="51"/>
  <c r="Q204" i="51"/>
  <c r="E5" i="52"/>
  <c r="G179" i="51" l="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J57" i="56"/>
  <c r="I57" i="56"/>
  <c r="H57" i="56"/>
  <c r="G57" i="56"/>
  <c r="F57" i="56"/>
  <c r="E57" i="56"/>
  <c r="D57" i="56"/>
  <c r="C57" i="56"/>
  <c r="B57" i="56"/>
  <c r="V56" i="56"/>
  <c r="U56" i="56"/>
  <c r="T56" i="56"/>
  <c r="S56" i="56"/>
  <c r="R56" i="56"/>
  <c r="Q56" i="56"/>
  <c r="P56" i="56"/>
  <c r="O56" i="56"/>
  <c r="N56" i="56"/>
  <c r="W56" i="56" s="1"/>
  <c r="K56" i="56"/>
  <c r="V55" i="56"/>
  <c r="U55" i="56"/>
  <c r="T55" i="56"/>
  <c r="S55" i="56"/>
  <c r="R55" i="56"/>
  <c r="Q55" i="56"/>
  <c r="P55" i="56"/>
  <c r="O55" i="56"/>
  <c r="N55" i="56"/>
  <c r="W55" i="56" s="1"/>
  <c r="K55" i="56"/>
  <c r="V54" i="56"/>
  <c r="U54" i="56"/>
  <c r="T54" i="56"/>
  <c r="S54" i="56"/>
  <c r="R54" i="56"/>
  <c r="Q54" i="56"/>
  <c r="P54" i="56"/>
  <c r="O54" i="56"/>
  <c r="N54" i="56"/>
  <c r="W54" i="56" s="1"/>
  <c r="K54" i="56"/>
  <c r="V53" i="56"/>
  <c r="U53" i="56"/>
  <c r="T53" i="56"/>
  <c r="S53" i="56"/>
  <c r="R53" i="56"/>
  <c r="Q53" i="56"/>
  <c r="P53" i="56"/>
  <c r="O53" i="56"/>
  <c r="N53" i="56"/>
  <c r="W53" i="56" s="1"/>
  <c r="K53" i="56"/>
  <c r="W52" i="56"/>
  <c r="V52" i="56"/>
  <c r="U52" i="56"/>
  <c r="T52" i="56"/>
  <c r="S52" i="56"/>
  <c r="R52" i="56"/>
  <c r="Q52" i="56"/>
  <c r="P52" i="56"/>
  <c r="O52" i="56"/>
  <c r="N52" i="56"/>
  <c r="K52" i="56"/>
  <c r="W51" i="56"/>
  <c r="V51" i="56"/>
  <c r="U51" i="56"/>
  <c r="T51" i="56"/>
  <c r="S51" i="56"/>
  <c r="R51" i="56"/>
  <c r="Q51" i="56"/>
  <c r="P51" i="56"/>
  <c r="O51" i="56"/>
  <c r="N51" i="56"/>
  <c r="K51" i="56"/>
  <c r="V50" i="56"/>
  <c r="W50" i="56" s="1"/>
  <c r="U50" i="56"/>
  <c r="T50" i="56"/>
  <c r="S50" i="56"/>
  <c r="R50" i="56"/>
  <c r="Q50" i="56"/>
  <c r="P50" i="56"/>
  <c r="O50" i="56"/>
  <c r="N50" i="56"/>
  <c r="K50" i="56"/>
  <c r="V49" i="56"/>
  <c r="U49" i="56"/>
  <c r="T49" i="56"/>
  <c r="S49" i="56"/>
  <c r="R49" i="56"/>
  <c r="Q49" i="56"/>
  <c r="P49" i="56"/>
  <c r="O49" i="56"/>
  <c r="W49" i="56" s="1"/>
  <c r="N49" i="56"/>
  <c r="K49" i="56"/>
  <c r="V48" i="56"/>
  <c r="U48" i="56"/>
  <c r="T48" i="56"/>
  <c r="S48" i="56"/>
  <c r="R48" i="56"/>
  <c r="Q48" i="56"/>
  <c r="P48" i="56"/>
  <c r="O48" i="56"/>
  <c r="N48" i="56"/>
  <c r="W48" i="56" s="1"/>
  <c r="K48" i="56"/>
  <c r="V47" i="56"/>
  <c r="U47" i="56"/>
  <c r="T47" i="56"/>
  <c r="S47" i="56"/>
  <c r="R47" i="56"/>
  <c r="Q47" i="56"/>
  <c r="P47" i="56"/>
  <c r="O47" i="56"/>
  <c r="N47" i="56"/>
  <c r="W47" i="56" s="1"/>
  <c r="K47" i="56"/>
  <c r="V46" i="56"/>
  <c r="U46" i="56"/>
  <c r="T46" i="56"/>
  <c r="S46" i="56"/>
  <c r="R46" i="56"/>
  <c r="Q46" i="56"/>
  <c r="P46" i="56"/>
  <c r="O46" i="56"/>
  <c r="W46" i="56" s="1"/>
  <c r="N46" i="56"/>
  <c r="K46" i="56"/>
  <c r="V45" i="56"/>
  <c r="U45" i="56"/>
  <c r="T45" i="56"/>
  <c r="S45" i="56"/>
  <c r="R45" i="56"/>
  <c r="Q45" i="56"/>
  <c r="P45" i="56"/>
  <c r="O45" i="56"/>
  <c r="N45" i="56"/>
  <c r="W45" i="56" s="1"/>
  <c r="K45" i="56"/>
  <c r="V44" i="56"/>
  <c r="U44" i="56"/>
  <c r="T44" i="56"/>
  <c r="S44" i="56"/>
  <c r="R44" i="56"/>
  <c r="Q44" i="56"/>
  <c r="P44" i="56"/>
  <c r="O44" i="56"/>
  <c r="N44" i="56"/>
  <c r="W44" i="56" s="1"/>
  <c r="K44" i="56"/>
  <c r="V43" i="56"/>
  <c r="U43" i="56"/>
  <c r="T43" i="56"/>
  <c r="S43" i="56"/>
  <c r="R43" i="56"/>
  <c r="Q43" i="56"/>
  <c r="P43" i="56"/>
  <c r="O43" i="56"/>
  <c r="N43" i="56"/>
  <c r="W43" i="56" s="1"/>
  <c r="K43" i="56"/>
  <c r="V42" i="56"/>
  <c r="U42" i="56"/>
  <c r="T42" i="56"/>
  <c r="S42" i="56"/>
  <c r="R42" i="56"/>
  <c r="Q42" i="56"/>
  <c r="P42" i="56"/>
  <c r="O42" i="56"/>
  <c r="N42" i="56"/>
  <c r="W42" i="56" s="1"/>
  <c r="K42" i="56"/>
  <c r="V41" i="56"/>
  <c r="U41" i="56"/>
  <c r="T41" i="56"/>
  <c r="S41" i="56"/>
  <c r="R41" i="56"/>
  <c r="Q41" i="56"/>
  <c r="P41" i="56"/>
  <c r="O41" i="56"/>
  <c r="N41" i="56"/>
  <c r="W41" i="56" s="1"/>
  <c r="K41" i="56"/>
  <c r="V40" i="56"/>
  <c r="U40" i="56"/>
  <c r="T40" i="56"/>
  <c r="S40" i="56"/>
  <c r="R40" i="56"/>
  <c r="Q40" i="56"/>
  <c r="P40" i="56"/>
  <c r="O40" i="56"/>
  <c r="N40" i="56"/>
  <c r="W40" i="56" s="1"/>
  <c r="K40" i="56"/>
  <c r="W39" i="56"/>
  <c r="V39" i="56"/>
  <c r="U39" i="56"/>
  <c r="T39" i="56"/>
  <c r="S39" i="56"/>
  <c r="R39" i="56"/>
  <c r="Q39" i="56"/>
  <c r="P39" i="56"/>
  <c r="O39" i="56"/>
  <c r="N39" i="56"/>
  <c r="K39" i="56"/>
  <c r="V38" i="56"/>
  <c r="W38" i="56" s="1"/>
  <c r="U38" i="56"/>
  <c r="T38" i="56"/>
  <c r="S38" i="56"/>
  <c r="R38" i="56"/>
  <c r="Q38" i="56"/>
  <c r="P38" i="56"/>
  <c r="O38" i="56"/>
  <c r="N38" i="56"/>
  <c r="K38" i="56"/>
  <c r="V37" i="56"/>
  <c r="U37" i="56"/>
  <c r="T37" i="56"/>
  <c r="S37" i="56"/>
  <c r="R37" i="56"/>
  <c r="Q37" i="56"/>
  <c r="P37" i="56"/>
  <c r="O37" i="56"/>
  <c r="W37" i="56" s="1"/>
  <c r="N37" i="56"/>
  <c r="K37" i="56"/>
  <c r="V36" i="56"/>
  <c r="U36" i="56"/>
  <c r="T36" i="56"/>
  <c r="S36" i="56"/>
  <c r="R36" i="56"/>
  <c r="Q36" i="56"/>
  <c r="P36" i="56"/>
  <c r="O36" i="56"/>
  <c r="N36" i="56"/>
  <c r="W36" i="56" s="1"/>
  <c r="K36" i="56"/>
  <c r="V35" i="56"/>
  <c r="U35" i="56"/>
  <c r="T35" i="56"/>
  <c r="S35" i="56"/>
  <c r="R35" i="56"/>
  <c r="Q35" i="56"/>
  <c r="P35" i="56"/>
  <c r="O35" i="56"/>
  <c r="N35" i="56"/>
  <c r="W35" i="56" s="1"/>
  <c r="K35" i="56"/>
  <c r="V34" i="56"/>
  <c r="U34" i="56"/>
  <c r="T34" i="56"/>
  <c r="S34" i="56"/>
  <c r="R34" i="56"/>
  <c r="Q34" i="56"/>
  <c r="P34" i="56"/>
  <c r="O34" i="56"/>
  <c r="W34" i="56" s="1"/>
  <c r="N34" i="56"/>
  <c r="K34" i="56"/>
  <c r="V33" i="56"/>
  <c r="U33" i="56"/>
  <c r="T33" i="56"/>
  <c r="S33" i="56"/>
  <c r="R33" i="56"/>
  <c r="Q33" i="56"/>
  <c r="W33" i="56" s="1"/>
  <c r="P33" i="56"/>
  <c r="O33" i="56"/>
  <c r="N33" i="56"/>
  <c r="K33" i="56"/>
  <c r="V32" i="56"/>
  <c r="U32" i="56"/>
  <c r="T32" i="56"/>
  <c r="S32" i="56"/>
  <c r="R32" i="56"/>
  <c r="Q32" i="56"/>
  <c r="P32" i="56"/>
  <c r="O32" i="56"/>
  <c r="N32" i="56"/>
  <c r="W32" i="56" s="1"/>
  <c r="K32" i="56"/>
  <c r="V31" i="56"/>
  <c r="U31" i="56"/>
  <c r="T31" i="56"/>
  <c r="S31" i="56"/>
  <c r="R31" i="56"/>
  <c r="Q31" i="56"/>
  <c r="P31" i="56"/>
  <c r="O31" i="56"/>
  <c r="N31" i="56"/>
  <c r="W31" i="56" s="1"/>
  <c r="K31" i="56"/>
  <c r="V30" i="56"/>
  <c r="U30" i="56"/>
  <c r="T30" i="56"/>
  <c r="S30" i="56"/>
  <c r="R30" i="56"/>
  <c r="Q30" i="56"/>
  <c r="P30" i="56"/>
  <c r="O30" i="56"/>
  <c r="N30" i="56"/>
  <c r="W30" i="56" s="1"/>
  <c r="K30" i="56"/>
  <c r="V29" i="56"/>
  <c r="U29" i="56"/>
  <c r="T29" i="56"/>
  <c r="S29" i="56"/>
  <c r="R29" i="56"/>
  <c r="Q29" i="56"/>
  <c r="P29" i="56"/>
  <c r="O29" i="56"/>
  <c r="N29" i="56"/>
  <c r="W29" i="56" s="1"/>
  <c r="K29" i="56"/>
  <c r="V28" i="56"/>
  <c r="U28" i="56"/>
  <c r="W28" i="56" s="1"/>
  <c r="T28" i="56"/>
  <c r="S28" i="56"/>
  <c r="R28" i="56"/>
  <c r="Q28" i="56"/>
  <c r="P28" i="56"/>
  <c r="O28" i="56"/>
  <c r="N28" i="56"/>
  <c r="K28" i="56"/>
  <c r="W27" i="56"/>
  <c r="V27" i="56"/>
  <c r="U27" i="56"/>
  <c r="T27" i="56"/>
  <c r="S27" i="56"/>
  <c r="R27" i="56"/>
  <c r="Q27" i="56"/>
  <c r="P27" i="56"/>
  <c r="O27" i="56"/>
  <c r="N27" i="56"/>
  <c r="K27" i="56"/>
  <c r="V26" i="56"/>
  <c r="W26" i="56" s="1"/>
  <c r="U26" i="56"/>
  <c r="T26" i="56"/>
  <c r="S26" i="56"/>
  <c r="R26" i="56"/>
  <c r="Q26" i="56"/>
  <c r="P26" i="56"/>
  <c r="O26" i="56"/>
  <c r="N26" i="56"/>
  <c r="K26" i="56"/>
  <c r="V25" i="56"/>
  <c r="U25" i="56"/>
  <c r="T25" i="56"/>
  <c r="S25" i="56"/>
  <c r="R25" i="56"/>
  <c r="Q25" i="56"/>
  <c r="P25" i="56"/>
  <c r="O25" i="56"/>
  <c r="W25" i="56" s="1"/>
  <c r="N25" i="56"/>
  <c r="K25" i="56"/>
  <c r="V24" i="56"/>
  <c r="U24" i="56"/>
  <c r="T24" i="56"/>
  <c r="S24" i="56"/>
  <c r="R24" i="56"/>
  <c r="Q24" i="56"/>
  <c r="P24" i="56"/>
  <c r="O24" i="56"/>
  <c r="N24" i="56"/>
  <c r="W24" i="56" s="1"/>
  <c r="K24" i="56"/>
  <c r="V23" i="56"/>
  <c r="U23" i="56"/>
  <c r="T23" i="56"/>
  <c r="S23" i="56"/>
  <c r="R23" i="56"/>
  <c r="Q23" i="56"/>
  <c r="P23" i="56"/>
  <c r="O23" i="56"/>
  <c r="N23" i="56"/>
  <c r="W23" i="56" s="1"/>
  <c r="K23" i="56"/>
  <c r="V22" i="56"/>
  <c r="U22" i="56"/>
  <c r="T22" i="56"/>
  <c r="S22" i="56"/>
  <c r="R22" i="56"/>
  <c r="Q22" i="56"/>
  <c r="P22" i="56"/>
  <c r="O22" i="56"/>
  <c r="W22" i="56" s="1"/>
  <c r="N22" i="56"/>
  <c r="K22" i="56"/>
  <c r="V21" i="56"/>
  <c r="U21" i="56"/>
  <c r="T21" i="56"/>
  <c r="S21" i="56"/>
  <c r="R21" i="56"/>
  <c r="Q21" i="56"/>
  <c r="P21" i="56"/>
  <c r="O21" i="56"/>
  <c r="N21" i="56"/>
  <c r="W21" i="56" s="1"/>
  <c r="K21" i="56"/>
  <c r="V20" i="56"/>
  <c r="U20" i="56"/>
  <c r="T20" i="56"/>
  <c r="S20" i="56"/>
  <c r="R20" i="56"/>
  <c r="Q20" i="56"/>
  <c r="P20" i="56"/>
  <c r="O20" i="56"/>
  <c r="N20" i="56"/>
  <c r="W20" i="56" s="1"/>
  <c r="K20" i="56"/>
  <c r="V19" i="56"/>
  <c r="U19" i="56"/>
  <c r="T19" i="56"/>
  <c r="S19" i="56"/>
  <c r="R19" i="56"/>
  <c r="Q19" i="56"/>
  <c r="P19" i="56"/>
  <c r="O19" i="56"/>
  <c r="N19" i="56"/>
  <c r="W19" i="56" s="1"/>
  <c r="K19" i="56"/>
  <c r="V18" i="56"/>
  <c r="U18" i="56"/>
  <c r="T18" i="56"/>
  <c r="S18" i="56"/>
  <c r="R18" i="56"/>
  <c r="Q18" i="56"/>
  <c r="P18" i="56"/>
  <c r="O18" i="56"/>
  <c r="N18" i="56"/>
  <c r="W18" i="56" s="1"/>
  <c r="K18" i="56"/>
  <c r="V17" i="56"/>
  <c r="U17" i="56"/>
  <c r="T17" i="56"/>
  <c r="S17" i="56"/>
  <c r="R17" i="56"/>
  <c r="Q17" i="56"/>
  <c r="P17" i="56"/>
  <c r="O17" i="56"/>
  <c r="N17" i="56"/>
  <c r="W17" i="56" s="1"/>
  <c r="K17" i="56"/>
  <c r="V16" i="56"/>
  <c r="U16" i="56"/>
  <c r="W16" i="56" s="1"/>
  <c r="T16" i="56"/>
  <c r="S16" i="56"/>
  <c r="R16" i="56"/>
  <c r="Q16" i="56"/>
  <c r="P16" i="56"/>
  <c r="O16" i="56"/>
  <c r="N16" i="56"/>
  <c r="K16" i="56"/>
  <c r="W15" i="56"/>
  <c r="V15" i="56"/>
  <c r="U15" i="56"/>
  <c r="T15" i="56"/>
  <c r="S15" i="56"/>
  <c r="R15" i="56"/>
  <c r="Q15" i="56"/>
  <c r="P15" i="56"/>
  <c r="O15" i="56"/>
  <c r="N15" i="56"/>
  <c r="K15" i="56"/>
  <c r="V14" i="56"/>
  <c r="W14" i="56" s="1"/>
  <c r="U14" i="56"/>
  <c r="T14" i="56"/>
  <c r="S14" i="56"/>
  <c r="R14" i="56"/>
  <c r="Q14" i="56"/>
  <c r="P14" i="56"/>
  <c r="O14" i="56"/>
  <c r="N14" i="56"/>
  <c r="K14" i="56"/>
  <c r="V13" i="56"/>
  <c r="U13" i="56"/>
  <c r="T13" i="56"/>
  <c r="S13" i="56"/>
  <c r="R13" i="56"/>
  <c r="Q13" i="56"/>
  <c r="P13" i="56"/>
  <c r="O13" i="56"/>
  <c r="W13" i="56" s="1"/>
  <c r="N13" i="56"/>
  <c r="K13" i="56"/>
  <c r="V12" i="56"/>
  <c r="U12" i="56"/>
  <c r="T12" i="56"/>
  <c r="T57" i="56" s="1"/>
  <c r="S12" i="56"/>
  <c r="R12" i="56"/>
  <c r="Q12" i="56"/>
  <c r="P12" i="56"/>
  <c r="O12" i="56"/>
  <c r="N12" i="56"/>
  <c r="W12" i="56" s="1"/>
  <c r="K12" i="56"/>
  <c r="V11" i="56"/>
  <c r="U11" i="56"/>
  <c r="T11" i="56"/>
  <c r="S11" i="56"/>
  <c r="R11" i="56"/>
  <c r="Q11" i="56"/>
  <c r="P11" i="56"/>
  <c r="O11" i="56"/>
  <c r="N11" i="56"/>
  <c r="W11" i="56" s="1"/>
  <c r="K11" i="56"/>
  <c r="V10" i="56"/>
  <c r="U10" i="56"/>
  <c r="T10" i="56"/>
  <c r="S10" i="56"/>
  <c r="R10" i="56"/>
  <c r="Q10" i="56"/>
  <c r="P10" i="56"/>
  <c r="O10" i="56"/>
  <c r="W10" i="56" s="1"/>
  <c r="N10" i="56"/>
  <c r="K10" i="56"/>
  <c r="V9" i="56"/>
  <c r="U9" i="56"/>
  <c r="T9" i="56"/>
  <c r="S9" i="56"/>
  <c r="R9" i="56"/>
  <c r="Q9" i="56"/>
  <c r="P9" i="56"/>
  <c r="O9" i="56"/>
  <c r="N9" i="56"/>
  <c r="W9" i="56" s="1"/>
  <c r="K9" i="56"/>
  <c r="V8" i="56"/>
  <c r="U8" i="56"/>
  <c r="T8" i="56"/>
  <c r="S8" i="56"/>
  <c r="R8" i="56"/>
  <c r="Q8" i="56"/>
  <c r="P8" i="56"/>
  <c r="O8" i="56"/>
  <c r="N8" i="56"/>
  <c r="W8" i="56" s="1"/>
  <c r="K8" i="56"/>
  <c r="V7" i="56"/>
  <c r="V57" i="56" s="1"/>
  <c r="U7" i="56"/>
  <c r="T7" i="56"/>
  <c r="S7" i="56"/>
  <c r="R7" i="56"/>
  <c r="Q7" i="56"/>
  <c r="P7" i="56"/>
  <c r="O7" i="56"/>
  <c r="N7" i="56"/>
  <c r="W7" i="56" s="1"/>
  <c r="K7" i="56"/>
  <c r="V6" i="56"/>
  <c r="U6" i="56"/>
  <c r="U57" i="56" s="1"/>
  <c r="T6" i="56"/>
  <c r="S6" i="56"/>
  <c r="S57" i="56" s="1"/>
  <c r="R6" i="56"/>
  <c r="R57" i="56" s="1"/>
  <c r="Q6" i="56"/>
  <c r="Q57" i="56" s="1"/>
  <c r="P6" i="56"/>
  <c r="P57" i="56" s="1"/>
  <c r="O6" i="56"/>
  <c r="O57" i="56" s="1"/>
  <c r="N6" i="56"/>
  <c r="W6" i="56" s="1"/>
  <c r="K6" i="56"/>
  <c r="K57" i="56" s="1"/>
  <c r="W57" i="56" l="1"/>
  <c r="N57" i="56"/>
  <c r="AP6" i="1"/>
  <c r="E12" i="52"/>
  <c r="D6" i="52" l="1"/>
  <c r="B13" i="52"/>
  <c r="N12" i="41"/>
  <c r="N11" i="41"/>
  <c r="N10" i="41"/>
  <c r="N9" i="41"/>
  <c r="N8" i="41"/>
  <c r="N7" i="41"/>
  <c r="N6" i="41"/>
  <c r="N5" i="41"/>
  <c r="N4" i="41"/>
  <c r="M12" i="41"/>
  <c r="M11" i="41"/>
  <c r="M10" i="41"/>
  <c r="M9" i="41"/>
  <c r="M8" i="41"/>
  <c r="M7" i="41"/>
  <c r="M6" i="41"/>
  <c r="M5" i="41"/>
  <c r="M4" i="41"/>
  <c r="L12" i="41"/>
  <c r="L11" i="41"/>
  <c r="L10" i="41"/>
  <c r="L9" i="41"/>
  <c r="L8" i="41"/>
  <c r="L7" i="41"/>
  <c r="L6" i="41"/>
  <c r="L5" i="41"/>
  <c r="L4" i="41"/>
  <c r="K12" i="41"/>
  <c r="K11" i="41"/>
  <c r="K10" i="41"/>
  <c r="K9" i="41"/>
  <c r="K8" i="41"/>
  <c r="K7" i="41"/>
  <c r="K6" i="41"/>
  <c r="K5" i="41"/>
  <c r="K4" i="41"/>
  <c r="H12" i="41"/>
  <c r="H11" i="41"/>
  <c r="H10" i="41"/>
  <c r="H9" i="41"/>
  <c r="H8" i="41"/>
  <c r="H7" i="41"/>
  <c r="H6" i="41"/>
  <c r="H5" i="41"/>
  <c r="H4" i="41"/>
  <c r="F13" i="41" l="1"/>
  <c r="W180" i="51" l="1"/>
  <c r="Y180" i="51"/>
  <c r="AA180" i="51"/>
  <c r="V160" i="51" l="1"/>
  <c r="V136" i="51"/>
  <c r="V173" i="51"/>
  <c r="V148" i="51"/>
  <c r="V149" i="51"/>
  <c r="V172" i="51"/>
  <c r="V137" i="51"/>
  <c r="V161" i="51"/>
  <c r="V129" i="51"/>
  <c r="V170" i="51"/>
  <c r="V147" i="51"/>
  <c r="V157" i="51"/>
  <c r="V134" i="51"/>
  <c r="V158" i="51"/>
  <c r="V138" i="51"/>
  <c r="V139" i="51"/>
  <c r="V141" i="51"/>
  <c r="V130" i="51"/>
  <c r="V133" i="51"/>
  <c r="V159" i="51"/>
  <c r="V131" i="51"/>
  <c r="V145" i="51"/>
  <c r="V171" i="51"/>
  <c r="V154" i="51"/>
  <c r="V151" i="51"/>
  <c r="V152" i="51"/>
  <c r="V167" i="51"/>
  <c r="V156" i="51"/>
  <c r="V135" i="51"/>
  <c r="V150" i="51"/>
  <c r="V175" i="51"/>
  <c r="V153" i="51"/>
  <c r="V142" i="51"/>
  <c r="V144" i="51"/>
  <c r="V168" i="51"/>
  <c r="V162" i="51"/>
  <c r="V165" i="51"/>
  <c r="V143" i="51"/>
  <c r="V179" i="51"/>
  <c r="V174" i="51"/>
  <c r="V140" i="51"/>
  <c r="V177" i="51"/>
  <c r="V166" i="51"/>
  <c r="V155" i="51"/>
  <c r="V132" i="51"/>
  <c r="V169" i="51"/>
  <c r="V178" i="51"/>
  <c r="V164" i="51"/>
  <c r="V176" i="51"/>
  <c r="V146" i="51"/>
  <c r="V163" i="51"/>
  <c r="Z146" i="51"/>
  <c r="Z133" i="51"/>
  <c r="Z134" i="51"/>
  <c r="Z145" i="51"/>
  <c r="Z158" i="51"/>
  <c r="Z157" i="51"/>
  <c r="Z170" i="51"/>
  <c r="Z169" i="51"/>
  <c r="Z168" i="51"/>
  <c r="Z171" i="51"/>
  <c r="Z160" i="51"/>
  <c r="Z149" i="51"/>
  <c r="Z130" i="51"/>
  <c r="Z142" i="51"/>
  <c r="Z140" i="51"/>
  <c r="Z129" i="51"/>
  <c r="Z175" i="51"/>
  <c r="Z136" i="51"/>
  <c r="Z172" i="51"/>
  <c r="Z161" i="51"/>
  <c r="Z173" i="51"/>
  <c r="Z131" i="51"/>
  <c r="Z132" i="51"/>
  <c r="Z150" i="51"/>
  <c r="Z162" i="51"/>
  <c r="Z156" i="51"/>
  <c r="Z143" i="51"/>
  <c r="Z179" i="51"/>
  <c r="Z141" i="51"/>
  <c r="Z147" i="51"/>
  <c r="Z177" i="51"/>
  <c r="Z167" i="51"/>
  <c r="Z154" i="51"/>
  <c r="Z163" i="51"/>
  <c r="Z166" i="51"/>
  <c r="Z138" i="51"/>
  <c r="Z135" i="51"/>
  <c r="Z176" i="51"/>
  <c r="Z159" i="51"/>
  <c r="Z155" i="51"/>
  <c r="Z139" i="51"/>
  <c r="Z151" i="51"/>
  <c r="Z152" i="51"/>
  <c r="Z178" i="51"/>
  <c r="Z153" i="51"/>
  <c r="Z174" i="51"/>
  <c r="Z164" i="51"/>
  <c r="Z144" i="51"/>
  <c r="Z148" i="51"/>
  <c r="Z165" i="51"/>
  <c r="Z137" i="51"/>
  <c r="X141" i="51"/>
  <c r="X166" i="51"/>
  <c r="X165" i="51"/>
  <c r="X154" i="51"/>
  <c r="X129" i="51"/>
  <c r="X130" i="51"/>
  <c r="X177" i="51"/>
  <c r="X178" i="51"/>
  <c r="X153" i="51"/>
  <c r="X142" i="51"/>
  <c r="X148" i="51"/>
  <c r="X136" i="51"/>
  <c r="X133" i="51"/>
  <c r="X158" i="51"/>
  <c r="X132" i="51"/>
  <c r="X138" i="51"/>
  <c r="X179" i="51"/>
  <c r="X150" i="51"/>
  <c r="X159" i="51"/>
  <c r="X151" i="51"/>
  <c r="X137" i="51"/>
  <c r="X149" i="51"/>
  <c r="X134" i="51"/>
  <c r="X146" i="51"/>
  <c r="X131" i="51"/>
  <c r="X145" i="51"/>
  <c r="X170" i="51"/>
  <c r="X157" i="51"/>
  <c r="X155" i="51"/>
  <c r="X144" i="51"/>
  <c r="X156" i="51"/>
  <c r="X147" i="51"/>
  <c r="X168" i="51"/>
  <c r="X143" i="51"/>
  <c r="X135" i="51"/>
  <c r="X139" i="51"/>
  <c r="X163" i="51"/>
  <c r="X175" i="51"/>
  <c r="X173" i="51"/>
  <c r="X160" i="51"/>
  <c r="X169" i="51"/>
  <c r="X162" i="51"/>
  <c r="X174" i="51"/>
  <c r="X176" i="51"/>
  <c r="X172" i="51"/>
  <c r="X167" i="51"/>
  <c r="X140" i="51"/>
  <c r="X171" i="51"/>
  <c r="X152" i="51"/>
  <c r="X164" i="51"/>
  <c r="X161" i="51"/>
  <c r="N13" i="41"/>
  <c r="D13" i="41"/>
  <c r="M13" i="41"/>
  <c r="X180" i="51" l="1"/>
  <c r="V180" i="51"/>
  <c r="U191" i="51"/>
  <c r="U192" i="51"/>
  <c r="U193" i="51"/>
  <c r="U194" i="51"/>
  <c r="U195" i="51"/>
  <c r="U196" i="51"/>
  <c r="U197" i="51"/>
  <c r="U198" i="51"/>
  <c r="U199" i="51"/>
  <c r="U200" i="51"/>
  <c r="U201" i="51"/>
  <c r="U202" i="51"/>
  <c r="U203" i="51"/>
  <c r="U204" i="51"/>
  <c r="U205" i="51"/>
  <c r="U206" i="51"/>
  <c r="U207" i="51"/>
  <c r="U208" i="51"/>
  <c r="U209" i="51"/>
  <c r="U210" i="51"/>
  <c r="U211" i="51"/>
  <c r="U212" i="51"/>
  <c r="U213" i="51"/>
  <c r="U214" i="51"/>
  <c r="U215" i="51"/>
  <c r="U216" i="51"/>
  <c r="U217" i="51"/>
  <c r="U218" i="51"/>
  <c r="U219" i="51"/>
  <c r="U220" i="51"/>
  <c r="U221" i="51"/>
  <c r="U222" i="51"/>
  <c r="U223" i="51"/>
  <c r="U224" i="51"/>
  <c r="U225" i="51"/>
  <c r="U226" i="51"/>
  <c r="U227" i="51"/>
  <c r="U44" i="51" s="1"/>
  <c r="U228" i="51"/>
  <c r="U229" i="51"/>
  <c r="U230" i="51"/>
  <c r="U231" i="51"/>
  <c r="U232" i="51"/>
  <c r="U233" i="51"/>
  <c r="U234" i="51"/>
  <c r="U235" i="51"/>
  <c r="U236" i="51"/>
  <c r="U237" i="51"/>
  <c r="U238" i="51"/>
  <c r="U239" i="51"/>
  <c r="U240" i="51"/>
  <c r="U190" i="51"/>
  <c r="U130" i="51"/>
  <c r="U131" i="51"/>
  <c r="U132" i="51"/>
  <c r="U133" i="51"/>
  <c r="U134" i="51"/>
  <c r="U135" i="51"/>
  <c r="U136" i="51"/>
  <c r="U137" i="51"/>
  <c r="U138" i="51"/>
  <c r="U139" i="51"/>
  <c r="U140" i="51"/>
  <c r="U141" i="51"/>
  <c r="U142" i="51"/>
  <c r="U143" i="51"/>
  <c r="U144" i="51"/>
  <c r="U145" i="51"/>
  <c r="U146" i="51"/>
  <c r="U147" i="51"/>
  <c r="U148" i="51"/>
  <c r="U149" i="51"/>
  <c r="U150" i="51"/>
  <c r="U151" i="51"/>
  <c r="U152" i="51"/>
  <c r="U153" i="51"/>
  <c r="U154" i="51"/>
  <c r="U155" i="51"/>
  <c r="U156" i="51"/>
  <c r="U157" i="51"/>
  <c r="U158" i="51"/>
  <c r="U159" i="51"/>
  <c r="U160" i="51"/>
  <c r="U161" i="51"/>
  <c r="U162" i="51"/>
  <c r="U163" i="51"/>
  <c r="U164" i="51"/>
  <c r="U165" i="51"/>
  <c r="U166" i="51"/>
  <c r="U167" i="51"/>
  <c r="U168" i="51"/>
  <c r="U169" i="51"/>
  <c r="U170" i="51"/>
  <c r="U171" i="51"/>
  <c r="U172" i="51"/>
  <c r="U173" i="51"/>
  <c r="U174" i="51"/>
  <c r="U175" i="51"/>
  <c r="U176" i="51"/>
  <c r="U177" i="51"/>
  <c r="U178" i="51"/>
  <c r="U179" i="51"/>
  <c r="U69" i="51"/>
  <c r="U70" i="51"/>
  <c r="U71" i="51"/>
  <c r="U72" i="51"/>
  <c r="U73" i="51"/>
  <c r="U74" i="51"/>
  <c r="U75" i="51"/>
  <c r="U76" i="51"/>
  <c r="U77" i="51"/>
  <c r="U78" i="51"/>
  <c r="U79" i="51"/>
  <c r="U80" i="51"/>
  <c r="U81" i="51"/>
  <c r="U82" i="51"/>
  <c r="U83" i="51"/>
  <c r="U84" i="51"/>
  <c r="U85" i="51"/>
  <c r="U86" i="51"/>
  <c r="U87" i="51"/>
  <c r="U88" i="51"/>
  <c r="U89" i="51"/>
  <c r="U90" i="51"/>
  <c r="U91" i="51"/>
  <c r="U92" i="51"/>
  <c r="U93" i="51"/>
  <c r="U94" i="51"/>
  <c r="U95" i="51"/>
  <c r="U96" i="51"/>
  <c r="U97" i="51"/>
  <c r="U98" i="51"/>
  <c r="U99" i="51"/>
  <c r="U100" i="51"/>
  <c r="U101" i="51"/>
  <c r="U102" i="51"/>
  <c r="U103" i="51"/>
  <c r="U104" i="51"/>
  <c r="U105" i="51"/>
  <c r="U106" i="51"/>
  <c r="U107" i="51"/>
  <c r="U108" i="51"/>
  <c r="U109" i="51"/>
  <c r="U110" i="51"/>
  <c r="U111" i="51"/>
  <c r="U112" i="51"/>
  <c r="U113" i="51"/>
  <c r="U114" i="51"/>
  <c r="U115" i="51"/>
  <c r="U116" i="51"/>
  <c r="U117" i="51"/>
  <c r="U118" i="51"/>
  <c r="U20" i="51" l="1"/>
  <c r="U36" i="51"/>
  <c r="U52" i="51"/>
  <c r="U38" i="51"/>
  <c r="U28" i="51"/>
  <c r="U12" i="51"/>
  <c r="U56" i="51"/>
  <c r="U48" i="51"/>
  <c r="U40" i="51"/>
  <c r="U32" i="51"/>
  <c r="U24" i="51"/>
  <c r="U16" i="51"/>
  <c r="U8" i="51"/>
  <c r="U54" i="51"/>
  <c r="U50" i="51"/>
  <c r="U46" i="51"/>
  <c r="U42" i="51"/>
  <c r="U34" i="51"/>
  <c r="U30" i="51"/>
  <c r="U26" i="51"/>
  <c r="U22" i="51"/>
  <c r="U18" i="51"/>
  <c r="U14" i="51"/>
  <c r="U10" i="51"/>
  <c r="U25" i="51"/>
  <c r="U57" i="51"/>
  <c r="U53" i="51"/>
  <c r="U49" i="51"/>
  <c r="U45" i="51"/>
  <c r="U41" i="51"/>
  <c r="U37" i="51"/>
  <c r="U33" i="51"/>
  <c r="U29" i="51"/>
  <c r="U21" i="51"/>
  <c r="U13" i="51"/>
  <c r="U17" i="51"/>
  <c r="U9" i="51"/>
  <c r="U55" i="51"/>
  <c r="U51" i="51"/>
  <c r="U47" i="51"/>
  <c r="U43" i="51"/>
  <c r="U39" i="51"/>
  <c r="U35" i="51"/>
  <c r="U31" i="51"/>
  <c r="U27" i="51"/>
  <c r="U23" i="51"/>
  <c r="U19" i="51"/>
  <c r="U15" i="51"/>
  <c r="U11" i="51"/>
  <c r="B238" i="48" l="1"/>
  <c r="F177" i="54" l="1"/>
  <c r="C177" i="54"/>
  <c r="B177" i="54"/>
  <c r="G176" i="54"/>
  <c r="H176" i="54" s="1"/>
  <c r="D176" i="54"/>
  <c r="G175" i="54"/>
  <c r="H175" i="54" s="1"/>
  <c r="D175" i="54"/>
  <c r="G174" i="54"/>
  <c r="H174" i="54" s="1"/>
  <c r="D174" i="54"/>
  <c r="H173" i="54"/>
  <c r="G173" i="54"/>
  <c r="D173" i="54"/>
  <c r="G172" i="54"/>
  <c r="H172" i="54" s="1"/>
  <c r="D172" i="54"/>
  <c r="G171" i="54"/>
  <c r="H171" i="54" s="1"/>
  <c r="D171" i="54"/>
  <c r="G170" i="54"/>
  <c r="H170" i="54" s="1"/>
  <c r="D170" i="54"/>
  <c r="H169" i="54"/>
  <c r="G169" i="54"/>
  <c r="D169" i="54"/>
  <c r="G168" i="54"/>
  <c r="H168" i="54" s="1"/>
  <c r="D168" i="54"/>
  <c r="G167" i="54"/>
  <c r="H167" i="54" s="1"/>
  <c r="D167" i="54"/>
  <c r="G166" i="54"/>
  <c r="H166" i="54" s="1"/>
  <c r="D166" i="54"/>
  <c r="H165" i="54"/>
  <c r="G165" i="54"/>
  <c r="D165" i="54"/>
  <c r="G164" i="54"/>
  <c r="H164" i="54" s="1"/>
  <c r="D164" i="54"/>
  <c r="G163" i="54"/>
  <c r="H163" i="54" s="1"/>
  <c r="D163" i="54"/>
  <c r="G162" i="54"/>
  <c r="H162" i="54" s="1"/>
  <c r="D162" i="54"/>
  <c r="H161" i="54"/>
  <c r="G161" i="54"/>
  <c r="D161" i="54"/>
  <c r="G160" i="54"/>
  <c r="H160" i="54" s="1"/>
  <c r="D160" i="54"/>
  <c r="G159" i="54"/>
  <c r="H159" i="54" s="1"/>
  <c r="D159" i="54"/>
  <c r="G158" i="54"/>
  <c r="H158" i="54" s="1"/>
  <c r="D158" i="54"/>
  <c r="H157" i="54"/>
  <c r="G157" i="54"/>
  <c r="D157" i="54"/>
  <c r="G156" i="54"/>
  <c r="H156" i="54" s="1"/>
  <c r="D156" i="54"/>
  <c r="H155" i="54"/>
  <c r="G155" i="54"/>
  <c r="D155" i="54"/>
  <c r="G154" i="54"/>
  <c r="H154" i="54" s="1"/>
  <c r="D154" i="54"/>
  <c r="H153" i="54"/>
  <c r="G153" i="54"/>
  <c r="D153" i="54"/>
  <c r="G152" i="54"/>
  <c r="H152" i="54" s="1"/>
  <c r="D152" i="54"/>
  <c r="H151" i="54"/>
  <c r="G151" i="54"/>
  <c r="D151" i="54"/>
  <c r="G150" i="54"/>
  <c r="H150" i="54" s="1"/>
  <c r="D150" i="54"/>
  <c r="H149" i="54"/>
  <c r="G149" i="54"/>
  <c r="D149" i="54"/>
  <c r="G148" i="54"/>
  <c r="H148" i="54" s="1"/>
  <c r="D148" i="54"/>
  <c r="H147" i="54"/>
  <c r="G147" i="54"/>
  <c r="D147" i="54"/>
  <c r="G146" i="54"/>
  <c r="H146" i="54" s="1"/>
  <c r="D146" i="54"/>
  <c r="H145" i="54"/>
  <c r="G145" i="54"/>
  <c r="D145" i="54"/>
  <c r="G144" i="54"/>
  <c r="H144" i="54" s="1"/>
  <c r="D144" i="54"/>
  <c r="G143" i="54"/>
  <c r="H143" i="54" s="1"/>
  <c r="D143" i="54"/>
  <c r="G142" i="54"/>
  <c r="H142" i="54" s="1"/>
  <c r="D142" i="54"/>
  <c r="H141" i="54"/>
  <c r="G141" i="54"/>
  <c r="D141" i="54"/>
  <c r="G140" i="54"/>
  <c r="H140" i="54" s="1"/>
  <c r="D140" i="54"/>
  <c r="G139" i="54"/>
  <c r="H139" i="54" s="1"/>
  <c r="D139" i="54"/>
  <c r="G138" i="54"/>
  <c r="H138" i="54" s="1"/>
  <c r="D138" i="54"/>
  <c r="G137" i="54"/>
  <c r="H137" i="54" s="1"/>
  <c r="D137" i="54"/>
  <c r="G136" i="54"/>
  <c r="H136" i="54" s="1"/>
  <c r="D136" i="54"/>
  <c r="G135" i="54"/>
  <c r="H135" i="54" s="1"/>
  <c r="D135" i="54"/>
  <c r="G134" i="54"/>
  <c r="H134" i="54" s="1"/>
  <c r="D134" i="54"/>
  <c r="G133" i="54"/>
  <c r="H133" i="54" s="1"/>
  <c r="D133" i="54"/>
  <c r="G132" i="54"/>
  <c r="H132" i="54" s="1"/>
  <c r="D132" i="54"/>
  <c r="G131" i="54"/>
  <c r="H131" i="54" s="1"/>
  <c r="D131" i="54"/>
  <c r="G130" i="54"/>
  <c r="H130" i="54" s="1"/>
  <c r="D130" i="54"/>
  <c r="G129" i="54"/>
  <c r="H129" i="54" s="1"/>
  <c r="D129" i="54"/>
  <c r="G128" i="54"/>
  <c r="H128" i="54" s="1"/>
  <c r="D128" i="54"/>
  <c r="G127" i="54"/>
  <c r="H127" i="54" s="1"/>
  <c r="D127" i="54"/>
  <c r="G126" i="54"/>
  <c r="H126" i="54" s="1"/>
  <c r="D126" i="54"/>
  <c r="F117" i="54"/>
  <c r="C117" i="54"/>
  <c r="B117" i="54"/>
  <c r="H116" i="54"/>
  <c r="G116" i="54"/>
  <c r="D116" i="54"/>
  <c r="G115" i="54"/>
  <c r="H115" i="54" s="1"/>
  <c r="D115" i="54"/>
  <c r="H114" i="54"/>
  <c r="G114" i="54"/>
  <c r="D114" i="54"/>
  <c r="G113" i="54"/>
  <c r="H113" i="54" s="1"/>
  <c r="D113" i="54"/>
  <c r="H112" i="54"/>
  <c r="G112" i="54"/>
  <c r="D112" i="54"/>
  <c r="G111" i="54"/>
  <c r="H111" i="54" s="1"/>
  <c r="D111" i="54"/>
  <c r="H110" i="54"/>
  <c r="G110" i="54"/>
  <c r="D110" i="54"/>
  <c r="G109" i="54"/>
  <c r="H109" i="54" s="1"/>
  <c r="D109" i="54"/>
  <c r="H108" i="54"/>
  <c r="G108" i="54"/>
  <c r="D108" i="54"/>
  <c r="G107" i="54"/>
  <c r="H107" i="54" s="1"/>
  <c r="D107" i="54"/>
  <c r="H106" i="54"/>
  <c r="G106" i="54"/>
  <c r="D106" i="54"/>
  <c r="G105" i="54"/>
  <c r="H105" i="54" s="1"/>
  <c r="D105" i="54"/>
  <c r="H104" i="54"/>
  <c r="G104" i="54"/>
  <c r="D104" i="54"/>
  <c r="G103" i="54"/>
  <c r="H103" i="54" s="1"/>
  <c r="D103" i="54"/>
  <c r="H102" i="54"/>
  <c r="G102" i="54"/>
  <c r="D102" i="54"/>
  <c r="G101" i="54"/>
  <c r="H101" i="54" s="1"/>
  <c r="D101" i="54"/>
  <c r="H100" i="54"/>
  <c r="G100" i="54"/>
  <c r="D100" i="54"/>
  <c r="G99" i="54"/>
  <c r="H99" i="54" s="1"/>
  <c r="D99" i="54"/>
  <c r="H98" i="54"/>
  <c r="G98" i="54"/>
  <c r="D98" i="54"/>
  <c r="G97" i="54"/>
  <c r="H97" i="54" s="1"/>
  <c r="D97" i="54"/>
  <c r="G96" i="54"/>
  <c r="H96" i="54" s="1"/>
  <c r="D96" i="54"/>
  <c r="G95" i="54"/>
  <c r="H95" i="54" s="1"/>
  <c r="D95" i="54"/>
  <c r="G94" i="54"/>
  <c r="H94" i="54" s="1"/>
  <c r="D94" i="54"/>
  <c r="G93" i="54"/>
  <c r="H93" i="54" s="1"/>
  <c r="D93" i="54"/>
  <c r="G92" i="54"/>
  <c r="H92" i="54" s="1"/>
  <c r="D92" i="54"/>
  <c r="G91" i="54"/>
  <c r="H91" i="54" s="1"/>
  <c r="D91" i="54"/>
  <c r="G90" i="54"/>
  <c r="H90" i="54" s="1"/>
  <c r="D90" i="54"/>
  <c r="G89" i="54"/>
  <c r="H89" i="54" s="1"/>
  <c r="D89" i="54"/>
  <c r="G88" i="54"/>
  <c r="H88" i="54" s="1"/>
  <c r="D88" i="54"/>
  <c r="G87" i="54"/>
  <c r="H87" i="54" s="1"/>
  <c r="D87" i="54"/>
  <c r="G86" i="54"/>
  <c r="H86" i="54" s="1"/>
  <c r="D86" i="54"/>
  <c r="G85" i="54"/>
  <c r="H85" i="54" s="1"/>
  <c r="D85" i="54"/>
  <c r="G84" i="54"/>
  <c r="H84" i="54" s="1"/>
  <c r="D84" i="54"/>
  <c r="G83" i="54"/>
  <c r="H83" i="54" s="1"/>
  <c r="D83" i="54"/>
  <c r="G82" i="54"/>
  <c r="H82" i="54" s="1"/>
  <c r="D82" i="54"/>
  <c r="G81" i="54"/>
  <c r="H81" i="54" s="1"/>
  <c r="D81" i="54"/>
  <c r="G80" i="54"/>
  <c r="H80" i="54" s="1"/>
  <c r="D80" i="54"/>
  <c r="G79" i="54"/>
  <c r="H79" i="54" s="1"/>
  <c r="D79" i="54"/>
  <c r="G78" i="54"/>
  <c r="H78" i="54" s="1"/>
  <c r="D78" i="54"/>
  <c r="G77" i="54"/>
  <c r="H77" i="54" s="1"/>
  <c r="D77" i="54"/>
  <c r="G76" i="54"/>
  <c r="H76" i="54" s="1"/>
  <c r="D76" i="54"/>
  <c r="G75" i="54"/>
  <c r="H75" i="54" s="1"/>
  <c r="D75" i="54"/>
  <c r="G74" i="54"/>
  <c r="H74" i="54" s="1"/>
  <c r="D74" i="54"/>
  <c r="G73" i="54"/>
  <c r="H73" i="54" s="1"/>
  <c r="D73" i="54"/>
  <c r="G72" i="54"/>
  <c r="H72" i="54" s="1"/>
  <c r="D72" i="54"/>
  <c r="G71" i="54"/>
  <c r="H71" i="54" s="1"/>
  <c r="D71" i="54"/>
  <c r="G70" i="54"/>
  <c r="H70" i="54" s="1"/>
  <c r="D70" i="54"/>
  <c r="G69" i="54"/>
  <c r="H69" i="54" s="1"/>
  <c r="D69" i="54"/>
  <c r="G68" i="54"/>
  <c r="H68" i="54" s="1"/>
  <c r="D68" i="54"/>
  <c r="G67" i="54"/>
  <c r="H67" i="54" s="1"/>
  <c r="D67" i="54"/>
  <c r="G66" i="54"/>
  <c r="H66" i="54" s="1"/>
  <c r="D66" i="54"/>
  <c r="P64" i="54"/>
  <c r="E13" i="41"/>
  <c r="C13" i="41"/>
  <c r="L13" i="41"/>
  <c r="B13" i="41"/>
  <c r="P4" i="54"/>
  <c r="D117" i="54" l="1"/>
  <c r="D177" i="54"/>
  <c r="M64" i="54"/>
  <c r="N64" i="54"/>
  <c r="O64" i="54"/>
  <c r="O124" i="54"/>
  <c r="N124" i="54"/>
  <c r="M124" i="54"/>
  <c r="J6" i="41"/>
  <c r="H177" i="54"/>
  <c r="H117" i="54"/>
  <c r="G13" i="41"/>
  <c r="H13" i="41" l="1"/>
  <c r="K13" i="41"/>
  <c r="B33" i="48" l="1"/>
  <c r="B34" i="48"/>
  <c r="B35" i="48"/>
  <c r="B41" i="48"/>
  <c r="D9" i="54" l="1"/>
  <c r="D6" i="54"/>
  <c r="N4" i="54" l="1"/>
  <c r="O4" i="54"/>
  <c r="M4" i="54"/>
  <c r="O6" i="41"/>
  <c r="D41" i="54"/>
  <c r="G9" i="54"/>
  <c r="H9" i="54" s="1"/>
  <c r="G12" i="54"/>
  <c r="H12" i="54" s="1"/>
  <c r="G16" i="54"/>
  <c r="H16" i="54" s="1"/>
  <c r="D7" i="54"/>
  <c r="D12" i="54"/>
  <c r="D24" i="54"/>
  <c r="G25" i="54"/>
  <c r="H25" i="54" s="1"/>
  <c r="G55" i="54"/>
  <c r="H55" i="54" s="1"/>
  <c r="G11" i="54"/>
  <c r="H11" i="54" s="1"/>
  <c r="D22" i="54"/>
  <c r="D43" i="54"/>
  <c r="G48" i="54"/>
  <c r="H48" i="54" s="1"/>
  <c r="G32" i="54"/>
  <c r="H32" i="54" s="1"/>
  <c r="D40" i="54"/>
  <c r="G54" i="54"/>
  <c r="H54" i="54" s="1"/>
  <c r="G14" i="54"/>
  <c r="H14" i="54" s="1"/>
  <c r="G18" i="54"/>
  <c r="H18" i="54" s="1"/>
  <c r="D27" i="54"/>
  <c r="G49" i="54"/>
  <c r="H49" i="54" s="1"/>
  <c r="D17" i="54"/>
  <c r="G23" i="54"/>
  <c r="H23" i="54" s="1"/>
  <c r="G7" i="54"/>
  <c r="H7" i="54" s="1"/>
  <c r="G21" i="54"/>
  <c r="H21" i="54" s="1"/>
  <c r="D25" i="54"/>
  <c r="D15" i="54"/>
  <c r="G19" i="54"/>
  <c r="H19" i="54" s="1"/>
  <c r="D23" i="54"/>
  <c r="G37" i="54"/>
  <c r="H37" i="54" s="1"/>
  <c r="G46" i="54"/>
  <c r="H46" i="54" s="1"/>
  <c r="G10" i="54"/>
  <c r="H10" i="54" s="1"/>
  <c r="D10" i="54"/>
  <c r="D18" i="54"/>
  <c r="G15" i="54"/>
  <c r="H15" i="54" s="1"/>
  <c r="G17" i="54"/>
  <c r="H17" i="54" s="1"/>
  <c r="G28" i="54"/>
  <c r="H28" i="54" s="1"/>
  <c r="D35" i="54"/>
  <c r="D51" i="54"/>
  <c r="D14" i="54"/>
  <c r="D8" i="54"/>
  <c r="D11" i="54"/>
  <c r="G38" i="54"/>
  <c r="H38" i="54" s="1"/>
  <c r="C57" i="54"/>
  <c r="D16" i="54"/>
  <c r="D19" i="54"/>
  <c r="D20" i="54"/>
  <c r="G22" i="54"/>
  <c r="H22" i="54" s="1"/>
  <c r="G36" i="54"/>
  <c r="H36" i="54" s="1"/>
  <c r="G44" i="54"/>
  <c r="H44" i="54" s="1"/>
  <c r="G52" i="54"/>
  <c r="H52" i="54" s="1"/>
  <c r="J12" i="54"/>
  <c r="J28" i="54"/>
  <c r="J36" i="54"/>
  <c r="J18" i="54"/>
  <c r="J24" i="54"/>
  <c r="J11" i="54"/>
  <c r="J8" i="54"/>
  <c r="J23" i="54"/>
  <c r="J22" i="54"/>
  <c r="J7" i="54"/>
  <c r="J6" i="54"/>
  <c r="J52" i="54"/>
  <c r="J16" i="54"/>
  <c r="J44" i="54"/>
  <c r="J14" i="54"/>
  <c r="G13" i="54"/>
  <c r="H13" i="54" s="1"/>
  <c r="J13" i="54"/>
  <c r="D13" i="54"/>
  <c r="D26" i="54"/>
  <c r="G26" i="54"/>
  <c r="H26" i="54" s="1"/>
  <c r="J31" i="54"/>
  <c r="J33" i="54"/>
  <c r="G33" i="54"/>
  <c r="H33" i="54" s="1"/>
  <c r="D50" i="54"/>
  <c r="G50" i="54"/>
  <c r="H50" i="54" s="1"/>
  <c r="J39" i="54"/>
  <c r="G39" i="54"/>
  <c r="H39" i="54" s="1"/>
  <c r="J40" i="54"/>
  <c r="J17" i="54"/>
  <c r="G20" i="54"/>
  <c r="H20" i="54" s="1"/>
  <c r="D30" i="54"/>
  <c r="J30" i="54"/>
  <c r="G30" i="54"/>
  <c r="H30" i="54" s="1"/>
  <c r="D38" i="54"/>
  <c r="J38" i="54"/>
  <c r="D39" i="54"/>
  <c r="D42" i="54"/>
  <c r="G42" i="54"/>
  <c r="H42" i="54" s="1"/>
  <c r="J49" i="54"/>
  <c r="D49" i="54"/>
  <c r="G8" i="54"/>
  <c r="H8" i="54" s="1"/>
  <c r="D21" i="54"/>
  <c r="G24" i="54"/>
  <c r="H24" i="54" s="1"/>
  <c r="J25" i="54"/>
  <c r="J26" i="54"/>
  <c r="J29" i="54"/>
  <c r="D29" i="54"/>
  <c r="G29" i="54"/>
  <c r="H29" i="54" s="1"/>
  <c r="G31" i="54"/>
  <c r="H31" i="54" s="1"/>
  <c r="G40" i="54"/>
  <c r="H40" i="54" s="1"/>
  <c r="J47" i="54"/>
  <c r="D47" i="54"/>
  <c r="G47" i="54"/>
  <c r="H47" i="54" s="1"/>
  <c r="J50" i="54"/>
  <c r="D56" i="54"/>
  <c r="J56" i="54"/>
  <c r="G56" i="54"/>
  <c r="H56" i="54" s="1"/>
  <c r="D32" i="54"/>
  <c r="J32" i="54"/>
  <c r="D31" i="54"/>
  <c r="D33" i="54"/>
  <c r="B57" i="54"/>
  <c r="F57" i="54"/>
  <c r="D34" i="54"/>
  <c r="G34" i="54"/>
  <c r="H34" i="54" s="1"/>
  <c r="J34" i="54"/>
  <c r="J37" i="54"/>
  <c r="D37" i="54"/>
  <c r="J41" i="54"/>
  <c r="G41" i="54"/>
  <c r="H41" i="54" s="1"/>
  <c r="D48" i="54"/>
  <c r="J48" i="54"/>
  <c r="J55" i="54"/>
  <c r="D55" i="54"/>
  <c r="J45" i="54"/>
  <c r="G45" i="54"/>
  <c r="H45" i="54" s="1"/>
  <c r="D46" i="54"/>
  <c r="J53" i="54"/>
  <c r="G53" i="54"/>
  <c r="H53" i="54" s="1"/>
  <c r="D54" i="54"/>
  <c r="G6" i="54"/>
  <c r="H6" i="54" s="1"/>
  <c r="J27" i="54"/>
  <c r="G27" i="54"/>
  <c r="H27" i="54" s="1"/>
  <c r="D28" i="54"/>
  <c r="J35" i="54"/>
  <c r="G35" i="54"/>
  <c r="H35" i="54" s="1"/>
  <c r="D36" i="54"/>
  <c r="J43" i="54"/>
  <c r="G43" i="54"/>
  <c r="H43" i="54" s="1"/>
  <c r="D44" i="54"/>
  <c r="D45" i="54"/>
  <c r="J46" i="54"/>
  <c r="J51" i="54"/>
  <c r="G51" i="54"/>
  <c r="H51" i="54" s="1"/>
  <c r="D52" i="54"/>
  <c r="D53" i="54"/>
  <c r="J54" i="54"/>
  <c r="J15" i="54" l="1"/>
  <c r="J176" i="54"/>
  <c r="O176" i="54" s="1"/>
  <c r="J174" i="54"/>
  <c r="O174" i="54" s="1"/>
  <c r="J173" i="54"/>
  <c r="O173" i="54" s="1"/>
  <c r="J170" i="54"/>
  <c r="O170" i="54" s="1"/>
  <c r="J169" i="54"/>
  <c r="O169" i="54" s="1"/>
  <c r="J166" i="54"/>
  <c r="O166" i="54" s="1"/>
  <c r="J165" i="54"/>
  <c r="O165" i="54" s="1"/>
  <c r="J162" i="54"/>
  <c r="O162" i="54" s="1"/>
  <c r="J161" i="54"/>
  <c r="O161" i="54" s="1"/>
  <c r="J158" i="54"/>
  <c r="O158" i="54" s="1"/>
  <c r="J157" i="54"/>
  <c r="O157" i="54" s="1"/>
  <c r="J155" i="54"/>
  <c r="O155" i="54" s="1"/>
  <c r="J153" i="54"/>
  <c r="O153" i="54" s="1"/>
  <c r="J151" i="54"/>
  <c r="O151" i="54" s="1"/>
  <c r="J149" i="54"/>
  <c r="O149" i="54" s="1"/>
  <c r="J147" i="54"/>
  <c r="O147" i="54" s="1"/>
  <c r="J145" i="54"/>
  <c r="O145" i="54" s="1"/>
  <c r="J142" i="54"/>
  <c r="O142" i="54" s="1"/>
  <c r="J141" i="54"/>
  <c r="O141" i="54" s="1"/>
  <c r="J138" i="54"/>
  <c r="O138" i="54" s="1"/>
  <c r="J136" i="54"/>
  <c r="O136" i="54" s="1"/>
  <c r="J134" i="54"/>
  <c r="O134" i="54" s="1"/>
  <c r="J132" i="54"/>
  <c r="O132" i="54" s="1"/>
  <c r="J130" i="54"/>
  <c r="O130" i="54" s="1"/>
  <c r="J128" i="54"/>
  <c r="O128" i="54" s="1"/>
  <c r="J126" i="54"/>
  <c r="J116" i="54"/>
  <c r="O116" i="54" s="1"/>
  <c r="J114" i="54"/>
  <c r="O114" i="54" s="1"/>
  <c r="J112" i="54"/>
  <c r="O112" i="54" s="1"/>
  <c r="J110" i="54"/>
  <c r="O110" i="54" s="1"/>
  <c r="J171" i="54"/>
  <c r="O171" i="54" s="1"/>
  <c r="J168" i="54"/>
  <c r="O168" i="54" s="1"/>
  <c r="J163" i="54"/>
  <c r="O163" i="54" s="1"/>
  <c r="J160" i="54"/>
  <c r="O160" i="54" s="1"/>
  <c r="J154" i="54"/>
  <c r="O154" i="54" s="1"/>
  <c r="J150" i="54"/>
  <c r="O150" i="54" s="1"/>
  <c r="J146" i="54"/>
  <c r="O146" i="54" s="1"/>
  <c r="J143" i="54"/>
  <c r="O143" i="54" s="1"/>
  <c r="J140" i="54"/>
  <c r="O140" i="54" s="1"/>
  <c r="J137" i="54"/>
  <c r="O137" i="54" s="1"/>
  <c r="J133" i="54"/>
  <c r="O133" i="54" s="1"/>
  <c r="J129" i="54"/>
  <c r="O129" i="54" s="1"/>
  <c r="J113" i="54"/>
  <c r="O113" i="54" s="1"/>
  <c r="J109" i="54"/>
  <c r="O109" i="54" s="1"/>
  <c r="J107" i="54"/>
  <c r="O107" i="54" s="1"/>
  <c r="J105" i="54"/>
  <c r="O105" i="54" s="1"/>
  <c r="J103" i="54"/>
  <c r="O103" i="54" s="1"/>
  <c r="J101" i="54"/>
  <c r="O101" i="54" s="1"/>
  <c r="J99" i="54"/>
  <c r="O99" i="54" s="1"/>
  <c r="J97" i="54"/>
  <c r="O97" i="54" s="1"/>
  <c r="J175" i="54"/>
  <c r="O175" i="54" s="1"/>
  <c r="J172" i="54"/>
  <c r="O172" i="54" s="1"/>
  <c r="J167" i="54"/>
  <c r="O167" i="54" s="1"/>
  <c r="J164" i="54"/>
  <c r="O164" i="54" s="1"/>
  <c r="J159" i="54"/>
  <c r="O159" i="54" s="1"/>
  <c r="J156" i="54"/>
  <c r="O156" i="54" s="1"/>
  <c r="J152" i="54"/>
  <c r="O152" i="54" s="1"/>
  <c r="J148" i="54"/>
  <c r="O148" i="54" s="1"/>
  <c r="J144" i="54"/>
  <c r="O144" i="54" s="1"/>
  <c r="J139" i="54"/>
  <c r="O139" i="54" s="1"/>
  <c r="J135" i="54"/>
  <c r="O135" i="54" s="1"/>
  <c r="J131" i="54"/>
  <c r="O131" i="54" s="1"/>
  <c r="J127" i="54"/>
  <c r="O127" i="54" s="1"/>
  <c r="J115" i="54"/>
  <c r="O115" i="54" s="1"/>
  <c r="J111" i="54"/>
  <c r="O111" i="54" s="1"/>
  <c r="J108" i="54"/>
  <c r="O108" i="54" s="1"/>
  <c r="J106" i="54"/>
  <c r="O106" i="54" s="1"/>
  <c r="J104" i="54"/>
  <c r="O104" i="54" s="1"/>
  <c r="J102" i="54"/>
  <c r="O102" i="54" s="1"/>
  <c r="J100" i="54"/>
  <c r="O100" i="54" s="1"/>
  <c r="J98" i="54"/>
  <c r="O98" i="54" s="1"/>
  <c r="J96" i="54"/>
  <c r="O96" i="54" s="1"/>
  <c r="J94" i="54"/>
  <c r="O94" i="54" s="1"/>
  <c r="J95" i="54"/>
  <c r="O95" i="54" s="1"/>
  <c r="J92" i="54"/>
  <c r="O92" i="54" s="1"/>
  <c r="J90" i="54"/>
  <c r="O90" i="54" s="1"/>
  <c r="J88" i="54"/>
  <c r="O88" i="54" s="1"/>
  <c r="J86" i="54"/>
  <c r="O86" i="54" s="1"/>
  <c r="J84" i="54"/>
  <c r="O84" i="54" s="1"/>
  <c r="J82" i="54"/>
  <c r="O82" i="54" s="1"/>
  <c r="J80" i="54"/>
  <c r="O80" i="54" s="1"/>
  <c r="J78" i="54"/>
  <c r="O78" i="54" s="1"/>
  <c r="J76" i="54"/>
  <c r="O76" i="54" s="1"/>
  <c r="J74" i="54"/>
  <c r="O74" i="54" s="1"/>
  <c r="J72" i="54"/>
  <c r="O72" i="54" s="1"/>
  <c r="J70" i="54"/>
  <c r="O70" i="54" s="1"/>
  <c r="J68" i="54"/>
  <c r="O68" i="54" s="1"/>
  <c r="J66" i="54"/>
  <c r="J93" i="54"/>
  <c r="O93" i="54" s="1"/>
  <c r="J91" i="54"/>
  <c r="O91" i="54" s="1"/>
  <c r="J89" i="54"/>
  <c r="O89" i="54" s="1"/>
  <c r="J87" i="54"/>
  <c r="O87" i="54" s="1"/>
  <c r="J85" i="54"/>
  <c r="O85" i="54" s="1"/>
  <c r="J83" i="54"/>
  <c r="O83" i="54" s="1"/>
  <c r="J81" i="54"/>
  <c r="O81" i="54" s="1"/>
  <c r="J79" i="54"/>
  <c r="O79" i="54" s="1"/>
  <c r="J77" i="54"/>
  <c r="O77" i="54" s="1"/>
  <c r="J75" i="54"/>
  <c r="O75" i="54" s="1"/>
  <c r="J73" i="54"/>
  <c r="O73" i="54" s="1"/>
  <c r="J71" i="54"/>
  <c r="O71" i="54" s="1"/>
  <c r="J69" i="54"/>
  <c r="O69" i="54" s="1"/>
  <c r="J67" i="54"/>
  <c r="O67" i="54" s="1"/>
  <c r="O15" i="54"/>
  <c r="O40" i="54"/>
  <c r="O39" i="54"/>
  <c r="O33" i="54"/>
  <c r="O44" i="54"/>
  <c r="O52" i="54"/>
  <c r="O7" i="54"/>
  <c r="O23" i="54"/>
  <c r="O11" i="54"/>
  <c r="O18" i="54"/>
  <c r="O28" i="54"/>
  <c r="O54" i="54"/>
  <c r="O51" i="54"/>
  <c r="O35" i="54"/>
  <c r="O45" i="54"/>
  <c r="O55" i="54"/>
  <c r="O41" i="54"/>
  <c r="O37" i="54"/>
  <c r="O32" i="54"/>
  <c r="O47" i="54"/>
  <c r="O26" i="54"/>
  <c r="O49" i="54"/>
  <c r="O38" i="54"/>
  <c r="O17" i="54"/>
  <c r="O46" i="54"/>
  <c r="O43" i="54"/>
  <c r="O27" i="54"/>
  <c r="O53" i="54"/>
  <c r="O48" i="54"/>
  <c r="O34" i="54"/>
  <c r="O56" i="54"/>
  <c r="O50" i="54"/>
  <c r="O29" i="54"/>
  <c r="O25" i="54"/>
  <c r="O30" i="54"/>
  <c r="O31" i="54"/>
  <c r="O13" i="54"/>
  <c r="O14" i="54"/>
  <c r="O16" i="54"/>
  <c r="O6" i="54"/>
  <c r="O22" i="54"/>
  <c r="O8" i="54"/>
  <c r="O24" i="54"/>
  <c r="O36" i="54"/>
  <c r="O12" i="54"/>
  <c r="J9" i="54"/>
  <c r="O9" i="54" s="1"/>
  <c r="J42" i="54"/>
  <c r="O42" i="54" s="1"/>
  <c r="J20" i="54"/>
  <c r="O20" i="54" s="1"/>
  <c r="J10" i="54"/>
  <c r="O10" i="54" s="1"/>
  <c r="J19" i="54"/>
  <c r="O19" i="54" s="1"/>
  <c r="J21" i="54"/>
  <c r="O21" i="54" s="1"/>
  <c r="H57" i="54"/>
  <c r="D57" i="54"/>
  <c r="E33" i="54" l="1"/>
  <c r="M33" i="54" s="1"/>
  <c r="E169" i="54"/>
  <c r="M169" i="54" s="1"/>
  <c r="E161" i="54"/>
  <c r="M161" i="54" s="1"/>
  <c r="E155" i="54"/>
  <c r="M155" i="54" s="1"/>
  <c r="E151" i="54"/>
  <c r="M151" i="54" s="1"/>
  <c r="E147" i="54"/>
  <c r="M147" i="54" s="1"/>
  <c r="E141" i="54"/>
  <c r="M141" i="54" s="1"/>
  <c r="E114" i="54"/>
  <c r="M114" i="54" s="1"/>
  <c r="E110" i="54"/>
  <c r="M110" i="54" s="1"/>
  <c r="E108" i="54"/>
  <c r="M108" i="54" s="1"/>
  <c r="E106" i="54"/>
  <c r="M106" i="54" s="1"/>
  <c r="E104" i="54"/>
  <c r="M104" i="54" s="1"/>
  <c r="P104" i="54" s="1"/>
  <c r="E102" i="54"/>
  <c r="M102" i="54" s="1"/>
  <c r="E100" i="54"/>
  <c r="M100" i="54" s="1"/>
  <c r="E98" i="54"/>
  <c r="M98" i="54" s="1"/>
  <c r="E173" i="54"/>
  <c r="M173" i="54" s="1"/>
  <c r="E165" i="54"/>
  <c r="M165" i="54" s="1"/>
  <c r="E157" i="54"/>
  <c r="M157" i="54" s="1"/>
  <c r="E153" i="54"/>
  <c r="M153" i="54" s="1"/>
  <c r="E149" i="54"/>
  <c r="M149" i="54" s="1"/>
  <c r="E145" i="54"/>
  <c r="M145" i="54" s="1"/>
  <c r="E116" i="54"/>
  <c r="M116" i="54" s="1"/>
  <c r="E112" i="54"/>
  <c r="M112" i="54" s="1"/>
  <c r="E67" i="54"/>
  <c r="M67" i="54" s="1"/>
  <c r="E71" i="54"/>
  <c r="M71" i="54" s="1"/>
  <c r="E75" i="54"/>
  <c r="M75" i="54" s="1"/>
  <c r="E79" i="54"/>
  <c r="M79" i="54" s="1"/>
  <c r="E83" i="54"/>
  <c r="M83" i="54" s="1"/>
  <c r="E87" i="54"/>
  <c r="M87" i="54" s="1"/>
  <c r="E91" i="54"/>
  <c r="M91" i="54" s="1"/>
  <c r="E70" i="54"/>
  <c r="M70" i="54" s="1"/>
  <c r="E74" i="54"/>
  <c r="M74" i="54" s="1"/>
  <c r="E78" i="54"/>
  <c r="M78" i="54" s="1"/>
  <c r="E82" i="54"/>
  <c r="M82" i="54" s="1"/>
  <c r="E86" i="54"/>
  <c r="M86" i="54" s="1"/>
  <c r="E90" i="54"/>
  <c r="M90" i="54" s="1"/>
  <c r="E94" i="54"/>
  <c r="M94" i="54" s="1"/>
  <c r="E131" i="54"/>
  <c r="M131" i="54" s="1"/>
  <c r="E139" i="54"/>
  <c r="M139" i="54" s="1"/>
  <c r="E142" i="54"/>
  <c r="M142" i="54" s="1"/>
  <c r="E167" i="54"/>
  <c r="M167" i="54" s="1"/>
  <c r="E170" i="54"/>
  <c r="M170" i="54" s="1"/>
  <c r="E97" i="54"/>
  <c r="M97" i="54" s="1"/>
  <c r="E99" i="54"/>
  <c r="M99" i="54" s="1"/>
  <c r="E101" i="54"/>
  <c r="M101" i="54" s="1"/>
  <c r="E103" i="54"/>
  <c r="M103" i="54" s="1"/>
  <c r="E105" i="54"/>
  <c r="M105" i="54" s="1"/>
  <c r="E107" i="54"/>
  <c r="M107" i="54" s="1"/>
  <c r="E109" i="54"/>
  <c r="M109" i="54" s="1"/>
  <c r="E113" i="54"/>
  <c r="M113" i="54" s="1"/>
  <c r="E133" i="54"/>
  <c r="M133" i="54" s="1"/>
  <c r="E163" i="54"/>
  <c r="M163" i="54" s="1"/>
  <c r="E166" i="54"/>
  <c r="M166" i="54" s="1"/>
  <c r="E130" i="54"/>
  <c r="M130" i="54" s="1"/>
  <c r="E134" i="54"/>
  <c r="M134" i="54" s="1"/>
  <c r="E138" i="54"/>
  <c r="M138" i="54" s="1"/>
  <c r="E144" i="54"/>
  <c r="M144" i="54" s="1"/>
  <c r="E164" i="54"/>
  <c r="M164" i="54" s="1"/>
  <c r="E172" i="54"/>
  <c r="M172" i="54" s="1"/>
  <c r="E73" i="54"/>
  <c r="M73" i="54" s="1"/>
  <c r="E81" i="54"/>
  <c r="M81" i="54" s="1"/>
  <c r="E89" i="54"/>
  <c r="M89" i="54" s="1"/>
  <c r="E68" i="54"/>
  <c r="M68" i="54" s="1"/>
  <c r="E76" i="54"/>
  <c r="M76" i="54" s="1"/>
  <c r="E84" i="54"/>
  <c r="M84" i="54" s="1"/>
  <c r="E92" i="54"/>
  <c r="M92" i="54" s="1"/>
  <c r="E96" i="54"/>
  <c r="M96" i="54" s="1"/>
  <c r="E111" i="54"/>
  <c r="M111" i="54" s="1"/>
  <c r="E127" i="54"/>
  <c r="M127" i="54" s="1"/>
  <c r="E152" i="54"/>
  <c r="M152" i="54" s="1"/>
  <c r="P152" i="54" s="1"/>
  <c r="G216" i="51" s="1"/>
  <c r="E159" i="54"/>
  <c r="M159" i="54" s="1"/>
  <c r="E137" i="54"/>
  <c r="M137" i="54" s="1"/>
  <c r="E143" i="54"/>
  <c r="M143" i="54" s="1"/>
  <c r="E150" i="54"/>
  <c r="M150" i="54" s="1"/>
  <c r="E158" i="54"/>
  <c r="M158" i="54" s="1"/>
  <c r="E171" i="54"/>
  <c r="M171" i="54" s="1"/>
  <c r="E132" i="54"/>
  <c r="M132" i="54" s="1"/>
  <c r="E140" i="54"/>
  <c r="M140" i="54" s="1"/>
  <c r="E160" i="54"/>
  <c r="M160" i="54" s="1"/>
  <c r="E176" i="54"/>
  <c r="M176" i="54" s="1"/>
  <c r="E69" i="54"/>
  <c r="M69" i="54" s="1"/>
  <c r="E77" i="54"/>
  <c r="M77" i="54" s="1"/>
  <c r="E85" i="54"/>
  <c r="M85" i="54" s="1"/>
  <c r="E93" i="54"/>
  <c r="M93" i="54" s="1"/>
  <c r="E72" i="54"/>
  <c r="M72" i="54" s="1"/>
  <c r="E80" i="54"/>
  <c r="M80" i="54" s="1"/>
  <c r="E88" i="54"/>
  <c r="M88" i="54" s="1"/>
  <c r="E95" i="54"/>
  <c r="M95" i="54" s="1"/>
  <c r="E115" i="54"/>
  <c r="M115" i="54" s="1"/>
  <c r="E135" i="54"/>
  <c r="M135" i="54" s="1"/>
  <c r="E148" i="54"/>
  <c r="M148" i="54" s="1"/>
  <c r="E156" i="54"/>
  <c r="M156" i="54" s="1"/>
  <c r="E162" i="54"/>
  <c r="M162" i="54" s="1"/>
  <c r="E175" i="54"/>
  <c r="M175" i="54" s="1"/>
  <c r="E129" i="54"/>
  <c r="M129" i="54" s="1"/>
  <c r="E146" i="54"/>
  <c r="M146" i="54" s="1"/>
  <c r="E154" i="54"/>
  <c r="M154" i="54" s="1"/>
  <c r="E174" i="54"/>
  <c r="M174" i="54" s="1"/>
  <c r="E128" i="54"/>
  <c r="M128" i="54" s="1"/>
  <c r="E136" i="54"/>
  <c r="M136" i="54" s="1"/>
  <c r="E168" i="54"/>
  <c r="M168" i="54" s="1"/>
  <c r="E126" i="54"/>
  <c r="E66" i="54"/>
  <c r="I41" i="54"/>
  <c r="N41" i="54" s="1"/>
  <c r="I174" i="54"/>
  <c r="N174" i="54" s="1"/>
  <c r="I166" i="54"/>
  <c r="N166" i="54" s="1"/>
  <c r="I158" i="54"/>
  <c r="N158" i="54" s="1"/>
  <c r="I170" i="54"/>
  <c r="N170" i="54" s="1"/>
  <c r="I162" i="54"/>
  <c r="N162" i="54" s="1"/>
  <c r="I142" i="54"/>
  <c r="N142" i="54" s="1"/>
  <c r="I71" i="54"/>
  <c r="N71" i="54" s="1"/>
  <c r="I69" i="54"/>
  <c r="N69" i="54" s="1"/>
  <c r="I77" i="54"/>
  <c r="N77" i="54" s="1"/>
  <c r="I81" i="54"/>
  <c r="N81" i="54" s="1"/>
  <c r="I85" i="54"/>
  <c r="N85" i="54" s="1"/>
  <c r="I89" i="54"/>
  <c r="N89" i="54" s="1"/>
  <c r="I68" i="54"/>
  <c r="N68" i="54" s="1"/>
  <c r="P68" i="54" s="1"/>
  <c r="I72" i="54"/>
  <c r="N72" i="54" s="1"/>
  <c r="I76" i="54"/>
  <c r="N76" i="54" s="1"/>
  <c r="I80" i="54"/>
  <c r="N80" i="54" s="1"/>
  <c r="P80" i="54" s="1"/>
  <c r="I84" i="54"/>
  <c r="N84" i="54" s="1"/>
  <c r="I88" i="54"/>
  <c r="N88" i="54" s="1"/>
  <c r="I92" i="54"/>
  <c r="N92" i="54" s="1"/>
  <c r="I94" i="54"/>
  <c r="N94" i="54" s="1"/>
  <c r="I93" i="54"/>
  <c r="N93" i="54" s="1"/>
  <c r="I97" i="54"/>
  <c r="N97" i="54" s="1"/>
  <c r="I101" i="54"/>
  <c r="N101" i="54" s="1"/>
  <c r="I105" i="54"/>
  <c r="N105" i="54" s="1"/>
  <c r="I109" i="54"/>
  <c r="N109" i="54" s="1"/>
  <c r="I112" i="54"/>
  <c r="N112" i="54" s="1"/>
  <c r="I116" i="54"/>
  <c r="N116" i="54" s="1"/>
  <c r="I128" i="54"/>
  <c r="N128" i="54" s="1"/>
  <c r="I133" i="54"/>
  <c r="N133" i="54" s="1"/>
  <c r="I136" i="54"/>
  <c r="N136" i="54" s="1"/>
  <c r="I145" i="54"/>
  <c r="N145" i="54" s="1"/>
  <c r="I149" i="54"/>
  <c r="N149" i="54" s="1"/>
  <c r="I153" i="54"/>
  <c r="N153" i="54" s="1"/>
  <c r="I157" i="54"/>
  <c r="N157" i="54" s="1"/>
  <c r="I160" i="54"/>
  <c r="N160" i="54" s="1"/>
  <c r="I163" i="54"/>
  <c r="N163" i="54" s="1"/>
  <c r="I173" i="54"/>
  <c r="N173" i="54" s="1"/>
  <c r="I176" i="54"/>
  <c r="N176" i="54" s="1"/>
  <c r="I127" i="54"/>
  <c r="N127" i="54" s="1"/>
  <c r="P127" i="54" s="1"/>
  <c r="G191" i="51" s="1"/>
  <c r="I130" i="54"/>
  <c r="N130" i="54" s="1"/>
  <c r="I135" i="54"/>
  <c r="N135" i="54" s="1"/>
  <c r="I138" i="54"/>
  <c r="N138" i="54" s="1"/>
  <c r="I141" i="54"/>
  <c r="N141" i="54" s="1"/>
  <c r="I144" i="54"/>
  <c r="N144" i="54" s="1"/>
  <c r="I147" i="54"/>
  <c r="N147" i="54" s="1"/>
  <c r="I151" i="54"/>
  <c r="N151" i="54" s="1"/>
  <c r="I155" i="54"/>
  <c r="N155" i="54" s="1"/>
  <c r="I159" i="54"/>
  <c r="N159" i="54" s="1"/>
  <c r="I169" i="54"/>
  <c r="N169" i="54" s="1"/>
  <c r="I172" i="54"/>
  <c r="N172" i="54" s="1"/>
  <c r="I175" i="54"/>
  <c r="N175" i="54" s="1"/>
  <c r="I113" i="54"/>
  <c r="N113" i="54" s="1"/>
  <c r="I148" i="54"/>
  <c r="N148" i="54" s="1"/>
  <c r="I152" i="54"/>
  <c r="N152" i="54" s="1"/>
  <c r="I156" i="54"/>
  <c r="N156" i="54" s="1"/>
  <c r="I75" i="54"/>
  <c r="N75" i="54" s="1"/>
  <c r="I73" i="54"/>
  <c r="N73" i="54" s="1"/>
  <c r="I83" i="54"/>
  <c r="N83" i="54" s="1"/>
  <c r="P83" i="54" s="1"/>
  <c r="I91" i="54"/>
  <c r="N91" i="54" s="1"/>
  <c r="I74" i="54"/>
  <c r="N74" i="54" s="1"/>
  <c r="I82" i="54"/>
  <c r="N82" i="54" s="1"/>
  <c r="I90" i="54"/>
  <c r="N90" i="54" s="1"/>
  <c r="I95" i="54"/>
  <c r="N95" i="54" s="1"/>
  <c r="I103" i="54"/>
  <c r="N103" i="54" s="1"/>
  <c r="I132" i="54"/>
  <c r="N132" i="54" s="1"/>
  <c r="I137" i="54"/>
  <c r="N137" i="54" s="1"/>
  <c r="I143" i="54"/>
  <c r="N143" i="54" s="1"/>
  <c r="I165" i="54"/>
  <c r="N165" i="54" s="1"/>
  <c r="I171" i="54"/>
  <c r="N171" i="54" s="1"/>
  <c r="I96" i="54"/>
  <c r="N96" i="54" s="1"/>
  <c r="I100" i="54"/>
  <c r="N100" i="54" s="1"/>
  <c r="I104" i="54"/>
  <c r="N104" i="54" s="1"/>
  <c r="I108" i="54"/>
  <c r="N108" i="54" s="1"/>
  <c r="I114" i="54"/>
  <c r="N114" i="54" s="1"/>
  <c r="I131" i="54"/>
  <c r="N131" i="54" s="1"/>
  <c r="I164" i="54"/>
  <c r="N164" i="54" s="1"/>
  <c r="P164" i="54" s="1"/>
  <c r="G228" i="51" s="1"/>
  <c r="I111" i="54"/>
  <c r="N111" i="54" s="1"/>
  <c r="I150" i="54"/>
  <c r="N150" i="54" s="1"/>
  <c r="I67" i="54"/>
  <c r="N67" i="54" s="1"/>
  <c r="I79" i="54"/>
  <c r="N79" i="54" s="1"/>
  <c r="I87" i="54"/>
  <c r="N87" i="54" s="1"/>
  <c r="I70" i="54"/>
  <c r="N70" i="54" s="1"/>
  <c r="I78" i="54"/>
  <c r="N78" i="54" s="1"/>
  <c r="I86" i="54"/>
  <c r="N86" i="54" s="1"/>
  <c r="I99" i="54"/>
  <c r="N99" i="54" s="1"/>
  <c r="I107" i="54"/>
  <c r="N107" i="54" s="1"/>
  <c r="I129" i="54"/>
  <c r="N129" i="54" s="1"/>
  <c r="I140" i="54"/>
  <c r="N140" i="54" s="1"/>
  <c r="P140" i="54" s="1"/>
  <c r="G204" i="51" s="1"/>
  <c r="I168" i="54"/>
  <c r="N168" i="54" s="1"/>
  <c r="I98" i="54"/>
  <c r="N98" i="54" s="1"/>
  <c r="I102" i="54"/>
  <c r="N102" i="54" s="1"/>
  <c r="I106" i="54"/>
  <c r="N106" i="54" s="1"/>
  <c r="I110" i="54"/>
  <c r="N110" i="54" s="1"/>
  <c r="I134" i="54"/>
  <c r="N134" i="54" s="1"/>
  <c r="I139" i="54"/>
  <c r="N139" i="54" s="1"/>
  <c r="I161" i="54"/>
  <c r="N161" i="54" s="1"/>
  <c r="I167" i="54"/>
  <c r="N167" i="54" s="1"/>
  <c r="I115" i="54"/>
  <c r="N115" i="54" s="1"/>
  <c r="I146" i="54"/>
  <c r="N146" i="54" s="1"/>
  <c r="I154" i="54"/>
  <c r="N154" i="54" s="1"/>
  <c r="I126" i="54"/>
  <c r="I66" i="54"/>
  <c r="J117" i="54"/>
  <c r="O66" i="54"/>
  <c r="O117" i="54" s="1"/>
  <c r="J177" i="54"/>
  <c r="O126" i="54"/>
  <c r="O177" i="54" s="1"/>
  <c r="P168" i="54"/>
  <c r="G232" i="51" s="1"/>
  <c r="I13" i="54"/>
  <c r="N13" i="54" s="1"/>
  <c r="I33" i="54"/>
  <c r="N33" i="54" s="1"/>
  <c r="I39" i="54"/>
  <c r="N39" i="54" s="1"/>
  <c r="I47" i="54"/>
  <c r="N47" i="54" s="1"/>
  <c r="I6" i="54"/>
  <c r="N6" i="54" s="1"/>
  <c r="I24" i="54"/>
  <c r="N24" i="54" s="1"/>
  <c r="I8" i="54"/>
  <c r="N8" i="54" s="1"/>
  <c r="I30" i="54"/>
  <c r="N30" i="54" s="1"/>
  <c r="I45" i="54"/>
  <c r="N45" i="54" s="1"/>
  <c r="O57" i="54"/>
  <c r="I29" i="54"/>
  <c r="N29" i="54" s="1"/>
  <c r="I42" i="54"/>
  <c r="N42" i="54" s="1"/>
  <c r="I20" i="54"/>
  <c r="N20" i="54" s="1"/>
  <c r="I35" i="54"/>
  <c r="N35" i="54" s="1"/>
  <c r="I27" i="54"/>
  <c r="N27" i="54" s="1"/>
  <c r="I26" i="54"/>
  <c r="N26" i="54" s="1"/>
  <c r="I40" i="54"/>
  <c r="N40" i="54" s="1"/>
  <c r="I56" i="54"/>
  <c r="N56" i="54" s="1"/>
  <c r="J57" i="54"/>
  <c r="E30" i="54"/>
  <c r="M30" i="54" s="1"/>
  <c r="E50" i="54"/>
  <c r="M50" i="54" s="1"/>
  <c r="E32" i="54"/>
  <c r="M32" i="54" s="1"/>
  <c r="E52" i="54"/>
  <c r="M52" i="54" s="1"/>
  <c r="E28" i="54"/>
  <c r="M28" i="54" s="1"/>
  <c r="E29" i="54"/>
  <c r="M29" i="54" s="1"/>
  <c r="E45" i="54"/>
  <c r="M45" i="54" s="1"/>
  <c r="E38" i="54"/>
  <c r="M38" i="54" s="1"/>
  <c r="E34" i="54"/>
  <c r="M34" i="54" s="1"/>
  <c r="E54" i="54"/>
  <c r="M54" i="54" s="1"/>
  <c r="E13" i="54"/>
  <c r="M13" i="54" s="1"/>
  <c r="I18" i="54"/>
  <c r="N18" i="54" s="1"/>
  <c r="I36" i="54"/>
  <c r="N36" i="54" s="1"/>
  <c r="I17" i="54"/>
  <c r="N17" i="54" s="1"/>
  <c r="I25" i="54"/>
  <c r="N25" i="54" s="1"/>
  <c r="I48" i="54"/>
  <c r="N48" i="54" s="1"/>
  <c r="I12" i="54"/>
  <c r="N12" i="54" s="1"/>
  <c r="I46" i="54"/>
  <c r="N46" i="54" s="1"/>
  <c r="I37" i="54"/>
  <c r="N37" i="54" s="1"/>
  <c r="I44" i="54"/>
  <c r="N44" i="54" s="1"/>
  <c r="I10" i="54"/>
  <c r="N10" i="54" s="1"/>
  <c r="I49" i="54"/>
  <c r="N49" i="54" s="1"/>
  <c r="I7" i="54"/>
  <c r="N7" i="54" s="1"/>
  <c r="I19" i="54"/>
  <c r="N19" i="54" s="1"/>
  <c r="I14" i="54"/>
  <c r="N14" i="54" s="1"/>
  <c r="I21" i="54"/>
  <c r="N21" i="54" s="1"/>
  <c r="I54" i="54"/>
  <c r="N54" i="54" s="1"/>
  <c r="I15" i="54"/>
  <c r="N15" i="54" s="1"/>
  <c r="I22" i="54"/>
  <c r="N22" i="54" s="1"/>
  <c r="I16" i="54"/>
  <c r="N16" i="54" s="1"/>
  <c r="I23" i="54"/>
  <c r="N23" i="54" s="1"/>
  <c r="I9" i="54"/>
  <c r="N9" i="54" s="1"/>
  <c r="I32" i="54"/>
  <c r="N32" i="54" s="1"/>
  <c r="I11" i="54"/>
  <c r="N11" i="54" s="1"/>
  <c r="I28" i="54"/>
  <c r="N28" i="54" s="1"/>
  <c r="I38" i="54"/>
  <c r="N38" i="54" s="1"/>
  <c r="I52" i="54"/>
  <c r="N52" i="54" s="1"/>
  <c r="I55" i="54"/>
  <c r="N55" i="54" s="1"/>
  <c r="I51" i="54"/>
  <c r="N51" i="54" s="1"/>
  <c r="E35" i="54"/>
  <c r="M35" i="54" s="1"/>
  <c r="E12" i="54"/>
  <c r="M12" i="54" s="1"/>
  <c r="P12" i="54" s="1"/>
  <c r="E51" i="54"/>
  <c r="M51" i="54" s="1"/>
  <c r="E24" i="54"/>
  <c r="M24" i="54" s="1"/>
  <c r="E8" i="54"/>
  <c r="M8" i="54" s="1"/>
  <c r="E14" i="54"/>
  <c r="M14" i="54" s="1"/>
  <c r="E19" i="54"/>
  <c r="M19" i="54" s="1"/>
  <c r="E7" i="54"/>
  <c r="M7" i="54" s="1"/>
  <c r="P7" i="54" s="1"/>
  <c r="E10" i="54"/>
  <c r="M10" i="54" s="1"/>
  <c r="E17" i="54"/>
  <c r="M17" i="54" s="1"/>
  <c r="E25" i="54"/>
  <c r="M25" i="54" s="1"/>
  <c r="E9" i="54"/>
  <c r="M9" i="54" s="1"/>
  <c r="E20" i="54"/>
  <c r="M20" i="54" s="1"/>
  <c r="E43" i="54"/>
  <c r="M43" i="54" s="1"/>
  <c r="E18" i="54"/>
  <c r="M18" i="54" s="1"/>
  <c r="E40" i="54"/>
  <c r="M40" i="54" s="1"/>
  <c r="E16" i="54"/>
  <c r="M16" i="54" s="1"/>
  <c r="E22" i="54"/>
  <c r="M22" i="54" s="1"/>
  <c r="E41" i="54"/>
  <c r="M41" i="54" s="1"/>
  <c r="E23" i="54"/>
  <c r="M23" i="54" s="1"/>
  <c r="E15" i="54"/>
  <c r="M15" i="54" s="1"/>
  <c r="E6" i="54"/>
  <c r="E11" i="54"/>
  <c r="M11" i="54" s="1"/>
  <c r="E27" i="54"/>
  <c r="M27" i="54" s="1"/>
  <c r="E42" i="54"/>
  <c r="M42" i="54" s="1"/>
  <c r="E47" i="54"/>
  <c r="M47" i="54" s="1"/>
  <c r="E37" i="54"/>
  <c r="M37" i="54" s="1"/>
  <c r="E21" i="54"/>
  <c r="M21" i="54" s="1"/>
  <c r="E31" i="54"/>
  <c r="M31" i="54" s="1"/>
  <c r="E36" i="54"/>
  <c r="M36" i="54" s="1"/>
  <c r="E44" i="54"/>
  <c r="M44" i="54" s="1"/>
  <c r="E55" i="54"/>
  <c r="M55" i="54" s="1"/>
  <c r="E26" i="54"/>
  <c r="M26" i="54" s="1"/>
  <c r="E49" i="54"/>
  <c r="M49" i="54" s="1"/>
  <c r="E56" i="54"/>
  <c r="M56" i="54" s="1"/>
  <c r="E48" i="54"/>
  <c r="M48" i="54" s="1"/>
  <c r="I50" i="54"/>
  <c r="N50" i="54" s="1"/>
  <c r="I31" i="54"/>
  <c r="N31" i="54" s="1"/>
  <c r="I34" i="54"/>
  <c r="N34" i="54" s="1"/>
  <c r="I43" i="54"/>
  <c r="N43" i="54" s="1"/>
  <c r="E39" i="54"/>
  <c r="M39" i="54" s="1"/>
  <c r="E46" i="54"/>
  <c r="M46" i="54" s="1"/>
  <c r="I53" i="54"/>
  <c r="N53" i="54" s="1"/>
  <c r="E53" i="54"/>
  <c r="M53" i="54" s="1"/>
  <c r="P74" i="54" l="1"/>
  <c r="P129" i="54"/>
  <c r="G193" i="51" s="1"/>
  <c r="P160" i="54"/>
  <c r="G224" i="51" s="1"/>
  <c r="P23" i="54"/>
  <c r="P22" i="54"/>
  <c r="P90" i="54"/>
  <c r="P130" i="54"/>
  <c r="G194" i="51" s="1"/>
  <c r="P137" i="54"/>
  <c r="G201" i="51" s="1"/>
  <c r="P94" i="54"/>
  <c r="P36" i="54"/>
  <c r="P24" i="54"/>
  <c r="P47" i="54"/>
  <c r="P154" i="54"/>
  <c r="G218" i="51" s="1"/>
  <c r="P134" i="54"/>
  <c r="G198" i="51" s="1"/>
  <c r="P98" i="54"/>
  <c r="P150" i="54"/>
  <c r="G214" i="51" s="1"/>
  <c r="P89" i="54"/>
  <c r="P163" i="54"/>
  <c r="G227" i="51" s="1"/>
  <c r="P103" i="54"/>
  <c r="P142" i="54"/>
  <c r="G206" i="51" s="1"/>
  <c r="P149" i="54"/>
  <c r="G213" i="51" s="1"/>
  <c r="P111" i="54"/>
  <c r="P138" i="54"/>
  <c r="G202" i="51" s="1"/>
  <c r="P113" i="54"/>
  <c r="P75" i="54"/>
  <c r="P157" i="54"/>
  <c r="G221" i="51" s="1"/>
  <c r="P114" i="54"/>
  <c r="P41" i="54"/>
  <c r="P146" i="54"/>
  <c r="G210" i="51" s="1"/>
  <c r="P67" i="54"/>
  <c r="G8" i="51" s="1"/>
  <c r="P131" i="54"/>
  <c r="G195" i="51" s="1"/>
  <c r="P108" i="54"/>
  <c r="P100" i="54"/>
  <c r="P171" i="54"/>
  <c r="G235" i="51" s="1"/>
  <c r="P95" i="54"/>
  <c r="P82" i="54"/>
  <c r="P91" i="54"/>
  <c r="P73" i="54"/>
  <c r="P156" i="54"/>
  <c r="G220" i="51" s="1"/>
  <c r="P175" i="54"/>
  <c r="G239" i="51" s="1"/>
  <c r="P169" i="54"/>
  <c r="G233" i="51" s="1"/>
  <c r="P155" i="54"/>
  <c r="G219" i="51" s="1"/>
  <c r="P147" i="54"/>
  <c r="G211" i="51" s="1"/>
  <c r="P135" i="54"/>
  <c r="G199" i="51" s="1"/>
  <c r="P173" i="54"/>
  <c r="G237" i="51" s="1"/>
  <c r="P116" i="54"/>
  <c r="P92" i="54"/>
  <c r="P76" i="54"/>
  <c r="P77" i="54"/>
  <c r="P128" i="54"/>
  <c r="G192" i="51" s="1"/>
  <c r="P88" i="54"/>
  <c r="P72" i="54"/>
  <c r="P70" i="54"/>
  <c r="P71" i="54"/>
  <c r="P145" i="54"/>
  <c r="G209" i="51" s="1"/>
  <c r="P148" i="54"/>
  <c r="G212" i="51" s="1"/>
  <c r="P159" i="54"/>
  <c r="G223" i="51" s="1"/>
  <c r="P96" i="54"/>
  <c r="P84" i="54"/>
  <c r="P172" i="54"/>
  <c r="G236" i="51" s="1"/>
  <c r="P144" i="54"/>
  <c r="G208" i="51" s="1"/>
  <c r="P105" i="54"/>
  <c r="P101" i="54"/>
  <c r="P97" i="54"/>
  <c r="P86" i="54"/>
  <c r="P87" i="54"/>
  <c r="P79" i="54"/>
  <c r="P112" i="54"/>
  <c r="P165" i="54"/>
  <c r="G229" i="51" s="1"/>
  <c r="P106" i="54"/>
  <c r="P110" i="54"/>
  <c r="P151" i="54"/>
  <c r="G215" i="51" s="1"/>
  <c r="P161" i="54"/>
  <c r="G225" i="51" s="1"/>
  <c r="P109" i="54"/>
  <c r="P167" i="54"/>
  <c r="G231" i="51" s="1"/>
  <c r="P78" i="54"/>
  <c r="P141" i="54"/>
  <c r="G205" i="51" s="1"/>
  <c r="P132" i="54"/>
  <c r="G196" i="51" s="1"/>
  <c r="P143" i="54"/>
  <c r="G207" i="51" s="1"/>
  <c r="P139" i="54"/>
  <c r="G203" i="51" s="1"/>
  <c r="P153" i="54"/>
  <c r="G217" i="51" s="1"/>
  <c r="P33" i="54"/>
  <c r="P115" i="54"/>
  <c r="N66" i="54"/>
  <c r="N117" i="54" s="1"/>
  <c r="I117" i="54"/>
  <c r="M126" i="54"/>
  <c r="E177" i="54"/>
  <c r="P136" i="54"/>
  <c r="G200" i="51" s="1"/>
  <c r="P174" i="54"/>
  <c r="G238" i="51" s="1"/>
  <c r="P93" i="54"/>
  <c r="P176" i="54"/>
  <c r="G240" i="51" s="1"/>
  <c r="P107" i="54"/>
  <c r="P99" i="54"/>
  <c r="P170" i="54"/>
  <c r="G234" i="51" s="1"/>
  <c r="P11" i="54"/>
  <c r="N126" i="54"/>
  <c r="N177" i="54" s="1"/>
  <c r="I177" i="54"/>
  <c r="M66" i="54"/>
  <c r="E117" i="54"/>
  <c r="P162" i="54"/>
  <c r="G226" i="51" s="1"/>
  <c r="P85" i="54"/>
  <c r="P69" i="54"/>
  <c r="P158" i="54"/>
  <c r="G222" i="51" s="1"/>
  <c r="P81" i="54"/>
  <c r="P166" i="54"/>
  <c r="G230" i="51" s="1"/>
  <c r="P133" i="54"/>
  <c r="G197" i="51" s="1"/>
  <c r="P102" i="54"/>
  <c r="P29" i="54"/>
  <c r="P56" i="54"/>
  <c r="P35" i="54"/>
  <c r="P40" i="54"/>
  <c r="P13" i="54"/>
  <c r="P39" i="54"/>
  <c r="P30" i="54"/>
  <c r="P42" i="54"/>
  <c r="P8" i="54"/>
  <c r="P55" i="54"/>
  <c r="P21" i="54"/>
  <c r="P26" i="54"/>
  <c r="P31" i="54"/>
  <c r="P20" i="54"/>
  <c r="P53" i="54"/>
  <c r="P48" i="54"/>
  <c r="P27" i="54"/>
  <c r="P9" i="54"/>
  <c r="P45" i="54"/>
  <c r="P10" i="54"/>
  <c r="P25" i="54"/>
  <c r="P51" i="54"/>
  <c r="P46" i="54"/>
  <c r="P49" i="54"/>
  <c r="P17" i="54"/>
  <c r="P50" i="54"/>
  <c r="P37" i="54"/>
  <c r="P16" i="54"/>
  <c r="P38" i="54"/>
  <c r="P44" i="54"/>
  <c r="E57" i="54"/>
  <c r="M6" i="54"/>
  <c r="P43" i="54"/>
  <c r="P14" i="54"/>
  <c r="P54" i="54"/>
  <c r="P52" i="54"/>
  <c r="P15" i="54"/>
  <c r="P34" i="54"/>
  <c r="P28" i="54"/>
  <c r="P32" i="54"/>
  <c r="N57" i="54"/>
  <c r="P18" i="54"/>
  <c r="P19" i="54"/>
  <c r="I57" i="54"/>
  <c r="G23" i="51" l="1"/>
  <c r="G13" i="51"/>
  <c r="G24" i="51"/>
  <c r="G30" i="51"/>
  <c r="G48" i="51"/>
  <c r="G12" i="51"/>
  <c r="G42" i="51"/>
  <c r="G25" i="51"/>
  <c r="G37" i="51"/>
  <c r="G34" i="51"/>
  <c r="M117" i="54"/>
  <c r="P66" i="54"/>
  <c r="P126" i="54"/>
  <c r="G190" i="51" s="1"/>
  <c r="M177" i="54"/>
  <c r="G19" i="51"/>
  <c r="G33" i="51"/>
  <c r="G35" i="51"/>
  <c r="G53" i="51"/>
  <c r="G15" i="51"/>
  <c r="G45" i="51"/>
  <c r="G17" i="51"/>
  <c r="G51" i="51"/>
  <c r="G50" i="51"/>
  <c r="G52" i="51"/>
  <c r="G11" i="51"/>
  <c r="G10" i="51"/>
  <c r="G49" i="51"/>
  <c r="G21" i="51"/>
  <c r="G27" i="51"/>
  <c r="G56" i="51"/>
  <c r="G43" i="51"/>
  <c r="G40" i="51"/>
  <c r="G41" i="51"/>
  <c r="G57" i="51"/>
  <c r="G20" i="51"/>
  <c r="G29" i="51"/>
  <c r="G16" i="51"/>
  <c r="G55" i="51"/>
  <c r="G44" i="51"/>
  <c r="G39" i="51"/>
  <c r="G38" i="51"/>
  <c r="G18" i="51"/>
  <c r="G47" i="51"/>
  <c r="G26" i="51"/>
  <c r="G46" i="51"/>
  <c r="G28" i="51"/>
  <c r="G54" i="51"/>
  <c r="G32" i="51"/>
  <c r="G22" i="51"/>
  <c r="G9" i="51"/>
  <c r="G31" i="51"/>
  <c r="G14" i="51"/>
  <c r="G36" i="51"/>
  <c r="M57" i="54"/>
  <c r="P6" i="54"/>
  <c r="P117" i="54" l="1"/>
  <c r="P177" i="54"/>
  <c r="G119" i="51"/>
  <c r="F68" i="51" s="1"/>
  <c r="P57" i="54"/>
  <c r="G180" i="51" l="1"/>
  <c r="F129" i="51" s="1"/>
  <c r="F115" i="51"/>
  <c r="F109" i="51"/>
  <c r="F69" i="51"/>
  <c r="F73" i="51"/>
  <c r="F98" i="51"/>
  <c r="F86" i="51"/>
  <c r="F103" i="51"/>
  <c r="F85" i="51"/>
  <c r="F84" i="51"/>
  <c r="F74" i="51"/>
  <c r="F95" i="51"/>
  <c r="F91" i="51"/>
  <c r="F72" i="51"/>
  <c r="F99" i="51"/>
  <c r="F92" i="51"/>
  <c r="F110" i="51"/>
  <c r="F96" i="51"/>
  <c r="F113" i="51"/>
  <c r="F101" i="51"/>
  <c r="F88" i="51"/>
  <c r="F79" i="51"/>
  <c r="F70" i="51"/>
  <c r="F116" i="51"/>
  <c r="F80" i="51"/>
  <c r="F112" i="51"/>
  <c r="F100" i="51"/>
  <c r="F93" i="51"/>
  <c r="F102" i="51"/>
  <c r="F108" i="51"/>
  <c r="F97" i="51"/>
  <c r="F104" i="51"/>
  <c r="F76" i="51"/>
  <c r="F71" i="51"/>
  <c r="F118" i="51"/>
  <c r="F77" i="51"/>
  <c r="F87" i="51"/>
  <c r="F75" i="51"/>
  <c r="F83" i="51"/>
  <c r="F111" i="51"/>
  <c r="F81" i="51"/>
  <c r="F107" i="51"/>
  <c r="F114" i="51"/>
  <c r="F90" i="51"/>
  <c r="F106" i="51"/>
  <c r="F82" i="51"/>
  <c r="F94" i="51"/>
  <c r="F105" i="51"/>
  <c r="F89" i="51"/>
  <c r="F78" i="51"/>
  <c r="F117" i="51"/>
  <c r="Q6" i="54"/>
  <c r="Q133" i="54"/>
  <c r="Q85" i="54"/>
  <c r="Q176" i="54"/>
  <c r="Q136" i="54"/>
  <c r="Q81" i="54"/>
  <c r="Q99" i="54"/>
  <c r="Q102" i="54"/>
  <c r="Q69" i="54"/>
  <c r="Q174" i="54"/>
  <c r="Q170" i="54"/>
  <c r="Q166" i="54"/>
  <c r="Q162" i="54"/>
  <c r="Q158" i="54"/>
  <c r="Q107" i="54"/>
  <c r="Q93" i="54"/>
  <c r="Q82" i="54"/>
  <c r="Q79" i="54"/>
  <c r="Q157" i="54"/>
  <c r="Q165" i="54"/>
  <c r="Q173" i="54"/>
  <c r="Q113" i="54"/>
  <c r="Q156" i="54"/>
  <c r="Q89" i="54"/>
  <c r="Q143" i="54"/>
  <c r="Q83" i="54"/>
  <c r="Q128" i="54"/>
  <c r="Q109" i="54"/>
  <c r="Q66" i="54"/>
  <c r="Q103" i="54"/>
  <c r="Q80" i="54"/>
  <c r="Q129" i="54"/>
  <c r="Q90" i="54"/>
  <c r="Q144" i="54"/>
  <c r="Q84" i="54"/>
  <c r="Q95" i="54"/>
  <c r="Q151" i="54"/>
  <c r="Q131" i="54"/>
  <c r="Q87" i="54"/>
  <c r="Q159" i="54"/>
  <c r="Q167" i="54"/>
  <c r="Q175" i="54"/>
  <c r="Q130" i="54"/>
  <c r="Q70" i="54"/>
  <c r="Q110" i="54"/>
  <c r="Q145" i="54"/>
  <c r="Q91" i="54"/>
  <c r="Q150" i="54"/>
  <c r="Q134" i="54"/>
  <c r="Q132" i="54"/>
  <c r="Q88" i="54"/>
  <c r="Q164" i="54"/>
  <c r="Q172" i="54"/>
  <c r="Q137" i="54"/>
  <c r="Q74" i="54"/>
  <c r="Q142" i="54"/>
  <c r="Q76" i="54"/>
  <c r="Q115" i="54"/>
  <c r="Q100" i="54"/>
  <c r="Q78" i="54"/>
  <c r="Q153" i="54"/>
  <c r="Q106" i="54"/>
  <c r="Q161" i="54"/>
  <c r="Q169" i="54"/>
  <c r="Q97" i="54"/>
  <c r="Q138" i="54"/>
  <c r="Q86" i="54"/>
  <c r="Q139" i="54"/>
  <c r="Q67" i="54"/>
  <c r="Q114" i="54"/>
  <c r="Q96" i="54"/>
  <c r="Q152" i="54"/>
  <c r="Q154" i="54"/>
  <c r="Q104" i="54"/>
  <c r="Q147" i="54"/>
  <c r="Q140" i="54"/>
  <c r="Q68" i="54"/>
  <c r="Q127" i="54"/>
  <c r="Q108" i="54"/>
  <c r="Q126" i="54"/>
  <c r="G241" i="51" s="1"/>
  <c r="F206" i="51" s="1"/>
  <c r="Q94" i="54"/>
  <c r="Q71" i="54"/>
  <c r="Q135" i="54"/>
  <c r="Q163" i="54"/>
  <c r="Q171" i="54"/>
  <c r="Q105" i="54"/>
  <c r="Q148" i="54"/>
  <c r="Q73" i="54"/>
  <c r="Q141" i="54"/>
  <c r="Q75" i="54"/>
  <c r="Q116" i="54"/>
  <c r="Q101" i="54"/>
  <c r="Q77" i="54"/>
  <c r="Q72" i="54"/>
  <c r="Q160" i="54"/>
  <c r="Q168" i="54"/>
  <c r="Q112" i="54"/>
  <c r="Q155" i="54"/>
  <c r="Q111" i="54"/>
  <c r="Q146" i="54"/>
  <c r="Q92" i="54"/>
  <c r="Q149" i="54"/>
  <c r="Q98" i="54"/>
  <c r="Q33" i="54"/>
  <c r="Q30" i="54"/>
  <c r="Q55" i="54"/>
  <c r="Q46" i="54"/>
  <c r="Q17" i="54"/>
  <c r="Q29" i="54"/>
  <c r="Q9" i="54"/>
  <c r="Q42" i="54"/>
  <c r="Q10" i="54"/>
  <c r="Q7" i="54"/>
  <c r="Q41" i="54"/>
  <c r="Q51" i="54"/>
  <c r="Q50" i="54"/>
  <c r="Q8" i="54"/>
  <c r="Q40" i="54"/>
  <c r="Q56" i="54"/>
  <c r="Q36" i="54"/>
  <c r="Q22" i="54"/>
  <c r="Q12" i="54"/>
  <c r="Q53" i="54"/>
  <c r="Q26" i="54"/>
  <c r="Q16" i="54"/>
  <c r="Q35" i="54"/>
  <c r="Q48" i="54"/>
  <c r="Q37" i="54"/>
  <c r="Q25" i="54"/>
  <c r="Q45" i="54"/>
  <c r="Q49" i="54"/>
  <c r="Q24" i="54"/>
  <c r="Q47" i="54"/>
  <c r="Q21" i="54"/>
  <c r="Q31" i="54"/>
  <c r="Q20" i="54"/>
  <c r="Q27" i="54"/>
  <c r="Q11" i="54"/>
  <c r="Q23" i="54"/>
  <c r="Q39" i="54"/>
  <c r="Q13" i="54"/>
  <c r="Q32" i="54"/>
  <c r="Q19" i="54"/>
  <c r="Q44" i="54"/>
  <c r="Q28" i="54"/>
  <c r="Q34" i="54"/>
  <c r="Q54" i="54"/>
  <c r="Q18" i="54"/>
  <c r="Q43" i="54"/>
  <c r="Q52" i="54"/>
  <c r="Q15" i="54"/>
  <c r="Q14" i="54"/>
  <c r="Q38" i="54"/>
  <c r="F195" i="51" l="1"/>
  <c r="F226" i="51"/>
  <c r="F214" i="51"/>
  <c r="F192" i="51"/>
  <c r="F230" i="51"/>
  <c r="F198" i="51"/>
  <c r="F199" i="51"/>
  <c r="F204" i="51"/>
  <c r="F207" i="51"/>
  <c r="F221" i="51"/>
  <c r="F236" i="51"/>
  <c r="F193" i="51"/>
  <c r="F196" i="51"/>
  <c r="F190" i="51"/>
  <c r="F211" i="51"/>
  <c r="F224" i="51"/>
  <c r="F210" i="51"/>
  <c r="F235" i="51"/>
  <c r="F202" i="51"/>
  <c r="F237" i="51"/>
  <c r="F227" i="51"/>
  <c r="F203" i="51"/>
  <c r="F234" i="51"/>
  <c r="F225" i="51"/>
  <c r="F220" i="51"/>
  <c r="F191" i="51"/>
  <c r="F197" i="51"/>
  <c r="F215" i="51"/>
  <c r="F209" i="51"/>
  <c r="F201" i="51"/>
  <c r="F223" i="51"/>
  <c r="F239" i="51"/>
  <c r="F232" i="51"/>
  <c r="F194" i="51"/>
  <c r="F200" i="51"/>
  <c r="F218" i="51"/>
  <c r="F219" i="51"/>
  <c r="F205" i="51"/>
  <c r="F229" i="51"/>
  <c r="F222" i="51"/>
  <c r="F238" i="51"/>
  <c r="F212" i="51"/>
  <c r="F240" i="51"/>
  <c r="F233" i="51"/>
  <c r="F228" i="51"/>
  <c r="F216" i="51"/>
  <c r="F217" i="51"/>
  <c r="F231" i="51"/>
  <c r="F213" i="51"/>
  <c r="F208" i="51"/>
  <c r="G7" i="51"/>
  <c r="G58" i="51" s="1"/>
  <c r="F54" i="51" s="1"/>
  <c r="F178" i="51"/>
  <c r="F143" i="51"/>
  <c r="F159" i="51"/>
  <c r="F175" i="51"/>
  <c r="F149" i="51"/>
  <c r="F180" i="51"/>
  <c r="F148" i="51"/>
  <c r="F131" i="51"/>
  <c r="F147" i="51"/>
  <c r="F163" i="51"/>
  <c r="F179" i="51"/>
  <c r="F157" i="51"/>
  <c r="F172" i="51"/>
  <c r="F140" i="51"/>
  <c r="F152" i="51"/>
  <c r="F177" i="51"/>
  <c r="F145" i="51"/>
  <c r="F142" i="51"/>
  <c r="F158" i="51"/>
  <c r="F174" i="51"/>
  <c r="F160" i="51"/>
  <c r="F169" i="51"/>
  <c r="F137" i="51"/>
  <c r="F138" i="51"/>
  <c r="F154" i="51"/>
  <c r="F170" i="51"/>
  <c r="F135" i="51"/>
  <c r="F151" i="51"/>
  <c r="F167" i="51"/>
  <c r="F133" i="51"/>
  <c r="F165" i="51"/>
  <c r="F164" i="51"/>
  <c r="F132" i="51"/>
  <c r="F139" i="51"/>
  <c r="F155" i="51"/>
  <c r="F171" i="51"/>
  <c r="F141" i="51"/>
  <c r="F173" i="51"/>
  <c r="F156" i="51"/>
  <c r="F136" i="51"/>
  <c r="F168" i="51"/>
  <c r="F161" i="51"/>
  <c r="F153" i="51"/>
  <c r="F162" i="51"/>
  <c r="F134" i="51"/>
  <c r="F150" i="51"/>
  <c r="F166" i="51"/>
  <c r="F144" i="51"/>
  <c r="F176" i="51"/>
  <c r="F130" i="51"/>
  <c r="F146" i="51"/>
  <c r="F119" i="51"/>
  <c r="Q117" i="54"/>
  <c r="Q177" i="54"/>
  <c r="Q57" i="54"/>
  <c r="F27" i="51" l="1"/>
  <c r="F26" i="51"/>
  <c r="F28" i="51"/>
  <c r="F10" i="51"/>
  <c r="F42" i="51"/>
  <c r="F45" i="51"/>
  <c r="F8" i="51"/>
  <c r="F15" i="51"/>
  <c r="F29" i="51"/>
  <c r="F40" i="51"/>
  <c r="F13" i="51"/>
  <c r="F20" i="51"/>
  <c r="F241" i="51"/>
  <c r="F50" i="51"/>
  <c r="F34" i="51"/>
  <c r="F18" i="51"/>
  <c r="F53" i="51"/>
  <c r="F37" i="51"/>
  <c r="F21" i="51"/>
  <c r="F52" i="51"/>
  <c r="F24" i="51"/>
  <c r="F43" i="51"/>
  <c r="F11" i="51"/>
  <c r="F47" i="51"/>
  <c r="F55" i="51"/>
  <c r="F39" i="51"/>
  <c r="F46" i="51"/>
  <c r="F38" i="51"/>
  <c r="F30" i="51"/>
  <c r="F22" i="51"/>
  <c r="F14" i="51"/>
  <c r="F57" i="51"/>
  <c r="F49" i="51"/>
  <c r="F41" i="51"/>
  <c r="F33" i="51"/>
  <c r="F25" i="51"/>
  <c r="F17" i="51"/>
  <c r="F9" i="51"/>
  <c r="F48" i="51"/>
  <c r="F32" i="51"/>
  <c r="F16" i="51"/>
  <c r="F51" i="51"/>
  <c r="F35" i="51"/>
  <c r="F19" i="51"/>
  <c r="F44" i="51"/>
  <c r="F12" i="51"/>
  <c r="F31" i="51"/>
  <c r="F36" i="51"/>
  <c r="F23" i="51"/>
  <c r="F7" i="51"/>
  <c r="F56" i="51"/>
  <c r="F58" i="51" l="1"/>
  <c r="D4" i="52"/>
  <c r="D5" i="52"/>
  <c r="D7" i="52"/>
  <c r="D8" i="52"/>
  <c r="D9" i="52"/>
  <c r="D10" i="52"/>
  <c r="D11" i="52"/>
  <c r="D12" i="52"/>
  <c r="M6" i="36" s="1"/>
  <c r="B17" i="52"/>
  <c r="D13" i="52" l="1"/>
  <c r="J5" i="41"/>
  <c r="J8" i="41"/>
  <c r="J10" i="41"/>
  <c r="J12" i="41"/>
  <c r="J4" i="41"/>
  <c r="J7" i="41"/>
  <c r="J9" i="41"/>
  <c r="J11" i="41"/>
  <c r="J13" i="41" l="1"/>
  <c r="U241" i="51" l="1"/>
  <c r="U129" i="51"/>
  <c r="U180" i="51" s="1"/>
  <c r="U68" i="51"/>
  <c r="T239" i="51" l="1"/>
  <c r="T237" i="51"/>
  <c r="T235" i="51"/>
  <c r="T233" i="51"/>
  <c r="T231" i="51"/>
  <c r="T229" i="51"/>
  <c r="T227" i="51"/>
  <c r="T225" i="51"/>
  <c r="T223" i="51"/>
  <c r="T221" i="51"/>
  <c r="T219" i="51"/>
  <c r="T217" i="51"/>
  <c r="T215" i="51"/>
  <c r="T213" i="51"/>
  <c r="T211" i="51"/>
  <c r="T209" i="51"/>
  <c r="T207" i="51"/>
  <c r="T205" i="51"/>
  <c r="T203" i="51"/>
  <c r="T201" i="51"/>
  <c r="T199" i="51"/>
  <c r="T197" i="51"/>
  <c r="T195" i="51"/>
  <c r="T193" i="51"/>
  <c r="T191" i="51"/>
  <c r="T240" i="51"/>
  <c r="T238" i="51"/>
  <c r="T236" i="51"/>
  <c r="T234" i="51"/>
  <c r="T232" i="51"/>
  <c r="T230" i="51"/>
  <c r="T228" i="51"/>
  <c r="T226" i="51"/>
  <c r="T224" i="51"/>
  <c r="T222" i="51"/>
  <c r="T220" i="51"/>
  <c r="T218" i="51"/>
  <c r="T216" i="51"/>
  <c r="T214" i="51"/>
  <c r="T212" i="51"/>
  <c r="T210" i="51"/>
  <c r="T208" i="51"/>
  <c r="T206" i="51"/>
  <c r="T204" i="51"/>
  <c r="T202" i="51"/>
  <c r="T200" i="51"/>
  <c r="T198" i="51"/>
  <c r="T196" i="51"/>
  <c r="T194" i="51"/>
  <c r="T192" i="51"/>
  <c r="T190" i="51"/>
  <c r="U7" i="51"/>
  <c r="U119" i="51"/>
  <c r="T70" i="51" s="1"/>
  <c r="T72" i="51" l="1"/>
  <c r="T104" i="51"/>
  <c r="T88" i="51"/>
  <c r="T241" i="51"/>
  <c r="T112" i="51"/>
  <c r="T96" i="51"/>
  <c r="T80" i="51"/>
  <c r="T116" i="51"/>
  <c r="T108" i="51"/>
  <c r="T100" i="51"/>
  <c r="T92" i="51"/>
  <c r="T84" i="51"/>
  <c r="T76" i="51"/>
  <c r="T68" i="51"/>
  <c r="T117" i="51"/>
  <c r="T115" i="51"/>
  <c r="T113" i="51"/>
  <c r="T111" i="51"/>
  <c r="T109" i="51"/>
  <c r="T107" i="51"/>
  <c r="T105" i="51"/>
  <c r="T103" i="51"/>
  <c r="T101" i="51"/>
  <c r="T99" i="51"/>
  <c r="T97" i="51"/>
  <c r="T95" i="51"/>
  <c r="T93" i="51"/>
  <c r="T91" i="51"/>
  <c r="T89" i="51"/>
  <c r="T87" i="51"/>
  <c r="T85" i="51"/>
  <c r="T83" i="51"/>
  <c r="T81" i="51"/>
  <c r="T79" i="51"/>
  <c r="T77" i="51"/>
  <c r="T75" i="51"/>
  <c r="T73" i="51"/>
  <c r="T71" i="51"/>
  <c r="T69" i="51"/>
  <c r="T118" i="51"/>
  <c r="T114" i="51"/>
  <c r="T110" i="51"/>
  <c r="T106" i="51"/>
  <c r="T102" i="51"/>
  <c r="T98" i="51"/>
  <c r="T94" i="51"/>
  <c r="T90" i="51"/>
  <c r="T86" i="51"/>
  <c r="T82" i="51"/>
  <c r="T78" i="51"/>
  <c r="T74" i="51"/>
  <c r="T179" i="51"/>
  <c r="T180" i="51"/>
  <c r="T177" i="51"/>
  <c r="T175" i="51"/>
  <c r="T173" i="51"/>
  <c r="T171" i="51"/>
  <c r="T169" i="51"/>
  <c r="T167" i="51"/>
  <c r="T165" i="51"/>
  <c r="T163" i="51"/>
  <c r="T161" i="51"/>
  <c r="T159" i="51"/>
  <c r="T157" i="51"/>
  <c r="T155" i="51"/>
  <c r="T153" i="51"/>
  <c r="T151" i="51"/>
  <c r="T149" i="51"/>
  <c r="T147" i="51"/>
  <c r="T145" i="51"/>
  <c r="T143" i="51"/>
  <c r="T141" i="51"/>
  <c r="T139" i="51"/>
  <c r="T137" i="51"/>
  <c r="T135" i="51"/>
  <c r="T133" i="51"/>
  <c r="T131" i="51"/>
  <c r="T129" i="51"/>
  <c r="T178" i="51"/>
  <c r="T174" i="51"/>
  <c r="T170" i="51"/>
  <c r="T166" i="51"/>
  <c r="T162" i="51"/>
  <c r="T158" i="51"/>
  <c r="T154" i="51"/>
  <c r="T150" i="51"/>
  <c r="T146" i="51"/>
  <c r="T142" i="51"/>
  <c r="T134" i="51"/>
  <c r="T176" i="51"/>
  <c r="T172" i="51"/>
  <c r="T168" i="51"/>
  <c r="T164" i="51"/>
  <c r="T160" i="51"/>
  <c r="T156" i="51"/>
  <c r="T152" i="51"/>
  <c r="T148" i="51"/>
  <c r="T144" i="51"/>
  <c r="T140" i="51"/>
  <c r="T138" i="51"/>
  <c r="T136" i="51"/>
  <c r="T132" i="51"/>
  <c r="T130" i="51"/>
  <c r="U58" i="51"/>
  <c r="T57" i="51" s="1"/>
  <c r="T119" i="51" l="1"/>
  <c r="T31" i="51"/>
  <c r="T11" i="51"/>
  <c r="T39" i="51"/>
  <c r="T49" i="51"/>
  <c r="T41" i="51"/>
  <c r="T9" i="51"/>
  <c r="T17" i="51"/>
  <c r="T13" i="51"/>
  <c r="T29" i="51"/>
  <c r="T45" i="51"/>
  <c r="T18" i="51"/>
  <c r="T50" i="51"/>
  <c r="T14" i="51"/>
  <c r="T26" i="51"/>
  <c r="T42" i="51"/>
  <c r="T54" i="51"/>
  <c r="T15" i="51"/>
  <c r="T27" i="51"/>
  <c r="T55" i="51"/>
  <c r="T16" i="51"/>
  <c r="T24" i="51"/>
  <c r="T32" i="51"/>
  <c r="T40" i="51"/>
  <c r="T48" i="51"/>
  <c r="T56" i="51"/>
  <c r="T7" i="51"/>
  <c r="T34" i="51"/>
  <c r="T19" i="51"/>
  <c r="T43" i="51"/>
  <c r="T35" i="51"/>
  <c r="T51" i="51"/>
  <c r="T33" i="51"/>
  <c r="T25" i="51"/>
  <c r="T8" i="51"/>
  <c r="T21" i="51"/>
  <c r="T37" i="51"/>
  <c r="T53" i="51"/>
  <c r="T38" i="51"/>
  <c r="T10" i="51"/>
  <c r="T22" i="51"/>
  <c r="T30" i="51"/>
  <c r="T46" i="51"/>
  <c r="T23" i="51"/>
  <c r="T47" i="51"/>
  <c r="T12" i="51"/>
  <c r="T20" i="51"/>
  <c r="T28" i="51"/>
  <c r="T36" i="51"/>
  <c r="T44" i="51"/>
  <c r="T52" i="51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0" i="48"/>
  <c r="B39" i="48"/>
  <c r="B38" i="48"/>
  <c r="B37" i="48"/>
  <c r="B36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B178" i="48"/>
  <c r="B118" i="48"/>
  <c r="T58" i="51" l="1"/>
  <c r="O11" i="41"/>
  <c r="O4" i="41" l="1"/>
  <c r="O7" i="41"/>
  <c r="O8" i="41"/>
  <c r="O5" i="41"/>
  <c r="O9" i="41"/>
  <c r="O12" i="41"/>
  <c r="O10" i="41"/>
  <c r="O13" i="41" l="1"/>
  <c r="C59" i="1" l="1"/>
  <c r="B59" i="1"/>
  <c r="AD58" i="1" l="1"/>
  <c r="AC58" i="1"/>
  <c r="AB58" i="1"/>
  <c r="AA58" i="1"/>
  <c r="AE58" i="1" s="1"/>
  <c r="AD57" i="1"/>
  <c r="AC57" i="1"/>
  <c r="AB57" i="1"/>
  <c r="AA57" i="1"/>
  <c r="AE57" i="1" s="1"/>
  <c r="AD56" i="1"/>
  <c r="AC56" i="1"/>
  <c r="AB56" i="1"/>
  <c r="AA56" i="1"/>
  <c r="AE56" i="1" s="1"/>
  <c r="AD55" i="1"/>
  <c r="AC55" i="1"/>
  <c r="AB55" i="1"/>
  <c r="AA55" i="1"/>
  <c r="AD54" i="1"/>
  <c r="AC54" i="1"/>
  <c r="AB54" i="1"/>
  <c r="AA54" i="1"/>
  <c r="AE54" i="1" s="1"/>
  <c r="AD53" i="1"/>
  <c r="AC53" i="1"/>
  <c r="AB53" i="1"/>
  <c r="AA53" i="1"/>
  <c r="AE53" i="1" s="1"/>
  <c r="AD52" i="1"/>
  <c r="AC52" i="1"/>
  <c r="AB52" i="1"/>
  <c r="AA52" i="1"/>
  <c r="AE52" i="1" s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 s="1"/>
  <c r="AD47" i="1"/>
  <c r="AC47" i="1"/>
  <c r="AB47" i="1"/>
  <c r="AA47" i="1"/>
  <c r="AE47" i="1" s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 s="1"/>
  <c r="AD43" i="1"/>
  <c r="AC43" i="1"/>
  <c r="AB43" i="1"/>
  <c r="AA43" i="1"/>
  <c r="AE43" i="1" s="1"/>
  <c r="AD42" i="1"/>
  <c r="AC42" i="1"/>
  <c r="AB42" i="1"/>
  <c r="AA42" i="1"/>
  <c r="AE42" i="1" s="1"/>
  <c r="AD41" i="1"/>
  <c r="AC41" i="1"/>
  <c r="AB41" i="1"/>
  <c r="AA41" i="1"/>
  <c r="AE41" i="1" s="1"/>
  <c r="AD40" i="1"/>
  <c r="AC40" i="1"/>
  <c r="AB40" i="1"/>
  <c r="AA40" i="1"/>
  <c r="AE40" i="1" s="1"/>
  <c r="AD39" i="1"/>
  <c r="AC39" i="1"/>
  <c r="AB39" i="1"/>
  <c r="AA39" i="1"/>
  <c r="AE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D35" i="1"/>
  <c r="AC35" i="1"/>
  <c r="AB35" i="1"/>
  <c r="AA35" i="1"/>
  <c r="AE35" i="1" s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 s="1"/>
  <c r="AD31" i="1"/>
  <c r="AC31" i="1"/>
  <c r="AB31" i="1"/>
  <c r="AA31" i="1"/>
  <c r="AE31" i="1" s="1"/>
  <c r="AD30" i="1"/>
  <c r="AC30" i="1"/>
  <c r="AB30" i="1"/>
  <c r="AA30" i="1"/>
  <c r="AE30" i="1" s="1"/>
  <c r="AD29" i="1"/>
  <c r="AC29" i="1"/>
  <c r="AB29" i="1"/>
  <c r="AA29" i="1"/>
  <c r="AE29" i="1" s="1"/>
  <c r="AD28" i="1"/>
  <c r="AC28" i="1"/>
  <c r="AB28" i="1"/>
  <c r="AA28" i="1"/>
  <c r="AE28" i="1" s="1"/>
  <c r="AD27" i="1"/>
  <c r="AC27" i="1"/>
  <c r="AB27" i="1"/>
  <c r="AA27" i="1"/>
  <c r="AE27" i="1" s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 s="1"/>
  <c r="AD20" i="1"/>
  <c r="AC20" i="1"/>
  <c r="AB20" i="1"/>
  <c r="AA20" i="1"/>
  <c r="AE20" i="1" s="1"/>
  <c r="AD19" i="1"/>
  <c r="AC19" i="1"/>
  <c r="AB19" i="1"/>
  <c r="AA19" i="1"/>
  <c r="AE19" i="1" s="1"/>
  <c r="AD18" i="1"/>
  <c r="AC18" i="1"/>
  <c r="AB18" i="1"/>
  <c r="AA18" i="1"/>
  <c r="AE18" i="1" s="1"/>
  <c r="AD17" i="1"/>
  <c r="AC17" i="1"/>
  <c r="AB17" i="1"/>
  <c r="AA17" i="1"/>
  <c r="AE17" i="1" s="1"/>
  <c r="AD16" i="1"/>
  <c r="AC16" i="1"/>
  <c r="AB16" i="1"/>
  <c r="AA16" i="1"/>
  <c r="AE16" i="1" s="1"/>
  <c r="AD15" i="1"/>
  <c r="AC15" i="1"/>
  <c r="AB15" i="1"/>
  <c r="AA15" i="1"/>
  <c r="AE15" i="1" s="1"/>
  <c r="AD14" i="1"/>
  <c r="AC14" i="1"/>
  <c r="AB14" i="1"/>
  <c r="AA14" i="1"/>
  <c r="AE14" i="1" s="1"/>
  <c r="AD13" i="1"/>
  <c r="AC13" i="1"/>
  <c r="AB13" i="1"/>
  <c r="AA13" i="1"/>
  <c r="AE13" i="1" s="1"/>
  <c r="AD12" i="1"/>
  <c r="AC12" i="1"/>
  <c r="AB12" i="1"/>
  <c r="AA12" i="1"/>
  <c r="AE12" i="1" s="1"/>
  <c r="AD11" i="1"/>
  <c r="AC11" i="1"/>
  <c r="AB11" i="1"/>
  <c r="AA11" i="1"/>
  <c r="AE11" i="1" s="1"/>
  <c r="AD10" i="1"/>
  <c r="AC10" i="1"/>
  <c r="AB10" i="1"/>
  <c r="AA10" i="1"/>
  <c r="AE10" i="1" s="1"/>
  <c r="AD9" i="1"/>
  <c r="AC9" i="1"/>
  <c r="AB9" i="1"/>
  <c r="AA9" i="1"/>
  <c r="AE9" i="1" s="1"/>
  <c r="AD8" i="1"/>
  <c r="AD59" i="1" s="1"/>
  <c r="AC8" i="1"/>
  <c r="AC59" i="1" s="1"/>
  <c r="AB8" i="1"/>
  <c r="AB59" i="1" s="1"/>
  <c r="AA8" i="1"/>
  <c r="U58" i="1"/>
  <c r="T58" i="1"/>
  <c r="S58" i="1"/>
  <c r="R58" i="1"/>
  <c r="V58" i="1" s="1"/>
  <c r="U57" i="1"/>
  <c r="T57" i="1"/>
  <c r="S57" i="1"/>
  <c r="R57" i="1"/>
  <c r="V57" i="1" s="1"/>
  <c r="U56" i="1"/>
  <c r="T56" i="1"/>
  <c r="S56" i="1"/>
  <c r="R56" i="1"/>
  <c r="V56" i="1" s="1"/>
  <c r="U55" i="1"/>
  <c r="T55" i="1"/>
  <c r="S55" i="1"/>
  <c r="R55" i="1"/>
  <c r="V55" i="1" s="1"/>
  <c r="U54" i="1"/>
  <c r="T54" i="1"/>
  <c r="S54" i="1"/>
  <c r="R54" i="1"/>
  <c r="U53" i="1"/>
  <c r="T53" i="1"/>
  <c r="S53" i="1"/>
  <c r="R53" i="1"/>
  <c r="V53" i="1" s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 s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 s="1"/>
  <c r="U46" i="1"/>
  <c r="T46" i="1"/>
  <c r="S46" i="1"/>
  <c r="R46" i="1"/>
  <c r="V46" i="1" s="1"/>
  <c r="U45" i="1"/>
  <c r="T45" i="1"/>
  <c r="S45" i="1"/>
  <c r="R45" i="1"/>
  <c r="V45" i="1" s="1"/>
  <c r="U44" i="1"/>
  <c r="T44" i="1"/>
  <c r="S44" i="1"/>
  <c r="R44" i="1"/>
  <c r="V44" i="1" s="1"/>
  <c r="U43" i="1"/>
  <c r="T43" i="1"/>
  <c r="S43" i="1"/>
  <c r="R43" i="1"/>
  <c r="V43" i="1" s="1"/>
  <c r="U42" i="1"/>
  <c r="T42" i="1"/>
  <c r="S42" i="1"/>
  <c r="R42" i="1"/>
  <c r="V42" i="1" s="1"/>
  <c r="U41" i="1"/>
  <c r="T41" i="1"/>
  <c r="S41" i="1"/>
  <c r="R41" i="1"/>
  <c r="V41" i="1" s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 s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U34" i="1"/>
  <c r="T34" i="1"/>
  <c r="S34" i="1"/>
  <c r="R34" i="1"/>
  <c r="V34" i="1" s="1"/>
  <c r="U33" i="1"/>
  <c r="T33" i="1"/>
  <c r="S33" i="1"/>
  <c r="R33" i="1"/>
  <c r="V33" i="1" s="1"/>
  <c r="U32" i="1"/>
  <c r="T32" i="1"/>
  <c r="S32" i="1"/>
  <c r="R32" i="1"/>
  <c r="V32" i="1" s="1"/>
  <c r="U31" i="1"/>
  <c r="T31" i="1"/>
  <c r="S31" i="1"/>
  <c r="R31" i="1"/>
  <c r="V31" i="1" s="1"/>
  <c r="U30" i="1"/>
  <c r="T30" i="1"/>
  <c r="S30" i="1"/>
  <c r="R30" i="1"/>
  <c r="V30" i="1" s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 s="1"/>
  <c r="U25" i="1"/>
  <c r="T25" i="1"/>
  <c r="S25" i="1"/>
  <c r="R25" i="1"/>
  <c r="V25" i="1" s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R22" i="1"/>
  <c r="V22" i="1" s="1"/>
  <c r="U21" i="1"/>
  <c r="T21" i="1"/>
  <c r="S21" i="1"/>
  <c r="R21" i="1"/>
  <c r="V21" i="1" s="1"/>
  <c r="U20" i="1"/>
  <c r="T20" i="1"/>
  <c r="S20" i="1"/>
  <c r="R20" i="1"/>
  <c r="U19" i="1"/>
  <c r="T19" i="1"/>
  <c r="S19" i="1"/>
  <c r="R19" i="1"/>
  <c r="V19" i="1" s="1"/>
  <c r="U18" i="1"/>
  <c r="T18" i="1"/>
  <c r="S18" i="1"/>
  <c r="R18" i="1"/>
  <c r="V18" i="1" s="1"/>
  <c r="U17" i="1"/>
  <c r="T17" i="1"/>
  <c r="S17" i="1"/>
  <c r="R17" i="1"/>
  <c r="V17" i="1" s="1"/>
  <c r="U16" i="1"/>
  <c r="T16" i="1"/>
  <c r="S16" i="1"/>
  <c r="R16" i="1"/>
  <c r="V16" i="1" s="1"/>
  <c r="U15" i="1"/>
  <c r="T15" i="1"/>
  <c r="S15" i="1"/>
  <c r="R15" i="1"/>
  <c r="V15" i="1" s="1"/>
  <c r="U14" i="1"/>
  <c r="T14" i="1"/>
  <c r="S14" i="1"/>
  <c r="R14" i="1"/>
  <c r="V14" i="1" s="1"/>
  <c r="U13" i="1"/>
  <c r="T13" i="1"/>
  <c r="S13" i="1"/>
  <c r="R13" i="1"/>
  <c r="V13" i="1" s="1"/>
  <c r="U12" i="1"/>
  <c r="T12" i="1"/>
  <c r="S12" i="1"/>
  <c r="R12" i="1"/>
  <c r="V12" i="1" s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R9" i="1"/>
  <c r="V9" i="1" s="1"/>
  <c r="U8" i="1"/>
  <c r="U59" i="1" s="1"/>
  <c r="T8" i="1"/>
  <c r="S8" i="1"/>
  <c r="S59" i="1" s="1"/>
  <c r="R8" i="1"/>
  <c r="R59" i="1" s="1"/>
  <c r="T59" i="1" l="1"/>
  <c r="V35" i="1"/>
  <c r="AE55" i="1"/>
  <c r="AE24" i="1"/>
  <c r="V54" i="1"/>
  <c r="AG54" i="1" s="1"/>
  <c r="AH54" i="1" s="1"/>
  <c r="AA59" i="1"/>
  <c r="V20" i="1"/>
  <c r="AE8" i="1"/>
  <c r="AF8" i="1" s="1"/>
  <c r="V8" i="1"/>
  <c r="K6" i="36"/>
  <c r="F59" i="36"/>
  <c r="C58" i="36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59" i="1"/>
  <c r="AE59" i="1"/>
  <c r="AG58" i="1"/>
  <c r="AH58" i="1" s="1"/>
  <c r="AF58" i="1"/>
  <c r="AG57" i="1"/>
  <c r="AH57" i="1" s="1"/>
  <c r="AF57" i="1"/>
  <c r="AG56" i="1"/>
  <c r="AH56" i="1" s="1"/>
  <c r="AF56" i="1"/>
  <c r="AG55" i="1"/>
  <c r="AH55" i="1" s="1"/>
  <c r="AF55" i="1"/>
  <c r="AF54" i="1"/>
  <c r="AG53" i="1"/>
  <c r="AH53" i="1" s="1"/>
  <c r="AF53" i="1"/>
  <c r="AG52" i="1"/>
  <c r="AH52" i="1" s="1"/>
  <c r="AF52" i="1"/>
  <c r="AG51" i="1"/>
  <c r="AH51" i="1" s="1"/>
  <c r="AF51" i="1"/>
  <c r="AG50" i="1"/>
  <c r="AH50" i="1" s="1"/>
  <c r="AF50" i="1"/>
  <c r="AG49" i="1"/>
  <c r="AH49" i="1" s="1"/>
  <c r="AF49" i="1"/>
  <c r="AG48" i="1"/>
  <c r="AH48" i="1" s="1"/>
  <c r="AF48" i="1"/>
  <c r="AG47" i="1"/>
  <c r="AH47" i="1" s="1"/>
  <c r="AF47" i="1"/>
  <c r="AG46" i="1"/>
  <c r="AH46" i="1" s="1"/>
  <c r="AF46" i="1"/>
  <c r="AG45" i="1"/>
  <c r="AH45" i="1" s="1"/>
  <c r="AF45" i="1"/>
  <c r="AG44" i="1"/>
  <c r="AH44" i="1" s="1"/>
  <c r="AF44" i="1"/>
  <c r="AG43" i="1"/>
  <c r="AH43" i="1" s="1"/>
  <c r="AF43" i="1"/>
  <c r="AG42" i="1"/>
  <c r="AH42" i="1" s="1"/>
  <c r="AF42" i="1"/>
  <c r="AG41" i="1"/>
  <c r="AH41" i="1" s="1"/>
  <c r="AF41" i="1"/>
  <c r="AG40" i="1"/>
  <c r="AH40" i="1" s="1"/>
  <c r="AF40" i="1"/>
  <c r="AG39" i="1"/>
  <c r="AH39" i="1" s="1"/>
  <c r="AF39" i="1"/>
  <c r="AG38" i="1"/>
  <c r="AH38" i="1" s="1"/>
  <c r="AF38" i="1"/>
  <c r="AG37" i="1"/>
  <c r="AH37" i="1" s="1"/>
  <c r="AF37" i="1"/>
  <c r="AG36" i="1"/>
  <c r="AH36" i="1" s="1"/>
  <c r="AF36" i="1"/>
  <c r="AG35" i="1"/>
  <c r="AH35" i="1" s="1"/>
  <c r="AF35" i="1"/>
  <c r="AG34" i="1"/>
  <c r="AH34" i="1" s="1"/>
  <c r="AF34" i="1"/>
  <c r="AG33" i="1"/>
  <c r="AH33" i="1" s="1"/>
  <c r="AF33" i="1"/>
  <c r="AG32" i="1"/>
  <c r="AH32" i="1" s="1"/>
  <c r="AF32" i="1"/>
  <c r="AG31" i="1"/>
  <c r="AH31" i="1" s="1"/>
  <c r="AF31" i="1"/>
  <c r="AG30" i="1"/>
  <c r="AH30" i="1" s="1"/>
  <c r="AF30" i="1"/>
  <c r="AG29" i="1"/>
  <c r="AH29" i="1" s="1"/>
  <c r="AF29" i="1"/>
  <c r="AG28" i="1"/>
  <c r="AH28" i="1" s="1"/>
  <c r="AF28" i="1"/>
  <c r="AG27" i="1"/>
  <c r="AH27" i="1" s="1"/>
  <c r="AF27" i="1"/>
  <c r="AG26" i="1"/>
  <c r="AH26" i="1" s="1"/>
  <c r="AF26" i="1"/>
  <c r="AG25" i="1"/>
  <c r="AH25" i="1" s="1"/>
  <c r="AF25" i="1"/>
  <c r="AG24" i="1"/>
  <c r="AH24" i="1" s="1"/>
  <c r="AF24" i="1"/>
  <c r="AG23" i="1"/>
  <c r="AH23" i="1" s="1"/>
  <c r="AF23" i="1"/>
  <c r="AG22" i="1"/>
  <c r="AH22" i="1" s="1"/>
  <c r="AF22" i="1"/>
  <c r="AG21" i="1"/>
  <c r="AH21" i="1" s="1"/>
  <c r="AF21" i="1"/>
  <c r="AG20" i="1"/>
  <c r="AH20" i="1" s="1"/>
  <c r="AF20" i="1"/>
  <c r="AG19" i="1"/>
  <c r="AH19" i="1" s="1"/>
  <c r="AF19" i="1"/>
  <c r="AG18" i="1"/>
  <c r="AH18" i="1" s="1"/>
  <c r="AF18" i="1"/>
  <c r="AG17" i="1"/>
  <c r="AH17" i="1" s="1"/>
  <c r="AF17" i="1"/>
  <c r="AG16" i="1"/>
  <c r="AH16" i="1" s="1"/>
  <c r="AF16" i="1"/>
  <c r="AG15" i="1"/>
  <c r="AH15" i="1" s="1"/>
  <c r="AF15" i="1"/>
  <c r="AG14" i="1"/>
  <c r="AH14" i="1" s="1"/>
  <c r="AF14" i="1"/>
  <c r="AG13" i="1"/>
  <c r="AH13" i="1" s="1"/>
  <c r="AF13" i="1"/>
  <c r="AG12" i="1"/>
  <c r="AH12" i="1" s="1"/>
  <c r="AF12" i="1"/>
  <c r="AG11" i="1"/>
  <c r="AH11" i="1" s="1"/>
  <c r="AF11" i="1"/>
  <c r="AG10" i="1"/>
  <c r="AH10" i="1" s="1"/>
  <c r="AF10" i="1"/>
  <c r="AG9" i="1"/>
  <c r="AH9" i="1" s="1"/>
  <c r="AF9" i="1"/>
  <c r="AG8" i="1"/>
  <c r="AH8" i="1" s="1"/>
  <c r="V59" i="1" l="1"/>
  <c r="F17" i="36"/>
  <c r="K17" i="36" s="1"/>
  <c r="C12" i="36"/>
  <c r="F8" i="36"/>
  <c r="F33" i="36"/>
  <c r="F12" i="36"/>
  <c r="F25" i="36"/>
  <c r="K25" i="36" s="1"/>
  <c r="F41" i="36"/>
  <c r="K41" i="36" s="1"/>
  <c r="F10" i="36"/>
  <c r="F14" i="36"/>
  <c r="K14" i="36" s="1"/>
  <c r="F21" i="36"/>
  <c r="K21" i="36" s="1"/>
  <c r="F29" i="36"/>
  <c r="K29" i="36" s="1"/>
  <c r="F37" i="36"/>
  <c r="K37" i="36" s="1"/>
  <c r="F45" i="36"/>
  <c r="K45" i="36" s="1"/>
  <c r="C23" i="36"/>
  <c r="C8" i="36"/>
  <c r="C16" i="36"/>
  <c r="C31" i="36"/>
  <c r="F9" i="36"/>
  <c r="F11" i="36"/>
  <c r="F13" i="36"/>
  <c r="F15" i="36"/>
  <c r="K15" i="36" s="1"/>
  <c r="F19" i="36"/>
  <c r="K19" i="36" s="1"/>
  <c r="F23" i="36"/>
  <c r="K23" i="36" s="1"/>
  <c r="F27" i="36"/>
  <c r="K27" i="36" s="1"/>
  <c r="F31" i="36"/>
  <c r="K31" i="36" s="1"/>
  <c r="F35" i="36"/>
  <c r="K35" i="36" s="1"/>
  <c r="F39" i="36"/>
  <c r="K39" i="36" s="1"/>
  <c r="F43" i="36"/>
  <c r="K43" i="36" s="1"/>
  <c r="F47" i="36"/>
  <c r="K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F51" i="36"/>
  <c r="K51" i="36" s="1"/>
  <c r="J6" i="36"/>
  <c r="L6" i="36"/>
  <c r="C40" i="36"/>
  <c r="C42" i="36"/>
  <c r="C44" i="36"/>
  <c r="C46" i="36"/>
  <c r="C49" i="36"/>
  <c r="C53" i="36"/>
  <c r="C57" i="36"/>
  <c r="F49" i="36"/>
  <c r="K49" i="36" s="1"/>
  <c r="F53" i="36"/>
  <c r="K53" i="36" s="1"/>
  <c r="AI11" i="1"/>
  <c r="AJ11" i="1" s="1"/>
  <c r="AK11" i="1" s="1"/>
  <c r="AF59" i="1"/>
  <c r="D8" i="1"/>
  <c r="E8" i="1" s="1"/>
  <c r="E59" i="1" s="1"/>
  <c r="K8" i="36"/>
  <c r="K10" i="36"/>
  <c r="K12" i="36"/>
  <c r="K9" i="36"/>
  <c r="K11" i="36"/>
  <c r="K13" i="36"/>
  <c r="K33" i="36"/>
  <c r="C48" i="36"/>
  <c r="C50" i="36"/>
  <c r="C52" i="36"/>
  <c r="C54" i="36"/>
  <c r="C56" i="36"/>
  <c r="F55" i="36"/>
  <c r="K55" i="36" s="1"/>
  <c r="F57" i="36"/>
  <c r="K57" i="36" s="1"/>
  <c r="F16" i="36"/>
  <c r="K16" i="36" s="1"/>
  <c r="F18" i="36"/>
  <c r="K18" i="36" s="1"/>
  <c r="F20" i="36"/>
  <c r="K20" i="36" s="1"/>
  <c r="F22" i="36"/>
  <c r="K22" i="36" s="1"/>
  <c r="F24" i="36"/>
  <c r="K24" i="36" s="1"/>
  <c r="F26" i="36"/>
  <c r="K26" i="36" s="1"/>
  <c r="F28" i="36"/>
  <c r="K28" i="36" s="1"/>
  <c r="F30" i="36"/>
  <c r="K30" i="36" s="1"/>
  <c r="F32" i="36"/>
  <c r="K32" i="36" s="1"/>
  <c r="F34" i="36"/>
  <c r="K34" i="36" s="1"/>
  <c r="F36" i="36"/>
  <c r="K36" i="36" s="1"/>
  <c r="F38" i="36"/>
  <c r="K38" i="36" s="1"/>
  <c r="F40" i="36"/>
  <c r="K40" i="36" s="1"/>
  <c r="F42" i="36"/>
  <c r="K42" i="36" s="1"/>
  <c r="F44" i="36"/>
  <c r="K44" i="36" s="1"/>
  <c r="F46" i="36"/>
  <c r="K46" i="36" s="1"/>
  <c r="F48" i="36"/>
  <c r="K48" i="36" s="1"/>
  <c r="F50" i="36"/>
  <c r="K50" i="36" s="1"/>
  <c r="F52" i="36"/>
  <c r="K52" i="36" s="1"/>
  <c r="F54" i="36"/>
  <c r="K54" i="36" s="1"/>
  <c r="F56" i="36"/>
  <c r="K56" i="36" s="1"/>
  <c r="F58" i="36"/>
  <c r="K58" i="36" s="1"/>
  <c r="AI30" i="1" l="1"/>
  <c r="AJ30" i="1" s="1"/>
  <c r="AK30" i="1" s="1"/>
  <c r="AI8" i="1"/>
  <c r="AJ8" i="1" s="1"/>
  <c r="AI18" i="1"/>
  <c r="AJ18" i="1" s="1"/>
  <c r="AK18" i="1" s="1"/>
  <c r="AI39" i="1"/>
  <c r="AJ39" i="1" s="1"/>
  <c r="AK39" i="1" s="1"/>
  <c r="AI50" i="1"/>
  <c r="AJ50" i="1" s="1"/>
  <c r="AK50" i="1" s="1"/>
  <c r="AI55" i="1"/>
  <c r="AJ55" i="1" s="1"/>
  <c r="AK55" i="1" s="1"/>
  <c r="AI46" i="1"/>
  <c r="AJ46" i="1" s="1"/>
  <c r="AK46" i="1" s="1"/>
  <c r="AI14" i="1"/>
  <c r="AJ14" i="1" s="1"/>
  <c r="AK14" i="1" s="1"/>
  <c r="AI43" i="1"/>
  <c r="AJ43" i="1" s="1"/>
  <c r="AK43" i="1" s="1"/>
  <c r="AI34" i="1"/>
  <c r="AJ34" i="1" s="1"/>
  <c r="AK34" i="1" s="1"/>
  <c r="AI51" i="1"/>
  <c r="AJ51" i="1" s="1"/>
  <c r="AK51" i="1" s="1"/>
  <c r="AI58" i="1"/>
  <c r="AJ58" i="1" s="1"/>
  <c r="AK58" i="1" s="1"/>
  <c r="AI42" i="1"/>
  <c r="AJ42" i="1" s="1"/>
  <c r="AK42" i="1" s="1"/>
  <c r="AI26" i="1"/>
  <c r="AJ26" i="1" s="1"/>
  <c r="AK26" i="1" s="1"/>
  <c r="AI10" i="1"/>
  <c r="AJ10" i="1" s="1"/>
  <c r="AK10" i="1" s="1"/>
  <c r="AI47" i="1"/>
  <c r="AJ47" i="1" s="1"/>
  <c r="AK47" i="1" s="1"/>
  <c r="AI54" i="1"/>
  <c r="AJ54" i="1" s="1"/>
  <c r="AK54" i="1" s="1"/>
  <c r="AI38" i="1"/>
  <c r="AJ38" i="1" s="1"/>
  <c r="AK38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J58" i="36"/>
  <c r="J56" i="36"/>
  <c r="J54" i="36"/>
  <c r="J52" i="36"/>
  <c r="J50" i="36"/>
  <c r="J48" i="36"/>
  <c r="J46" i="36"/>
  <c r="J44" i="36"/>
  <c r="J42" i="36"/>
  <c r="J40" i="36"/>
  <c r="J38" i="36"/>
  <c r="J36" i="36"/>
  <c r="J34" i="36"/>
  <c r="J32" i="36"/>
  <c r="J30" i="36"/>
  <c r="J28" i="36"/>
  <c r="J26" i="36"/>
  <c r="J24" i="36"/>
  <c r="J22" i="36"/>
  <c r="J20" i="36"/>
  <c r="J18" i="36"/>
  <c r="J16" i="36"/>
  <c r="J14" i="36"/>
  <c r="J12" i="36"/>
  <c r="J10" i="36"/>
  <c r="J8" i="36"/>
  <c r="J57" i="36"/>
  <c r="J55" i="36"/>
  <c r="J53" i="36"/>
  <c r="J51" i="36"/>
  <c r="J49" i="36"/>
  <c r="J47" i="36"/>
  <c r="J45" i="36"/>
  <c r="J43" i="36"/>
  <c r="J41" i="36"/>
  <c r="J39" i="36"/>
  <c r="J37" i="36"/>
  <c r="J35" i="36"/>
  <c r="J33" i="36"/>
  <c r="J31" i="36"/>
  <c r="J29" i="36"/>
  <c r="J27" i="36"/>
  <c r="J25" i="36"/>
  <c r="J23" i="36"/>
  <c r="J21" i="36"/>
  <c r="J19" i="36"/>
  <c r="J17" i="36"/>
  <c r="J15" i="36"/>
  <c r="J13" i="36"/>
  <c r="J11" i="36"/>
  <c r="J9" i="36"/>
  <c r="J59" i="36" l="1"/>
  <c r="F59" i="1"/>
  <c r="AI59" i="1"/>
  <c r="AJ59" i="1"/>
  <c r="AK8" i="1"/>
  <c r="AK59" i="1" l="1"/>
  <c r="K59" i="36" l="1"/>
  <c r="J59" i="1" l="1"/>
  <c r="K19" i="1" s="1"/>
  <c r="L19" i="1" s="1"/>
  <c r="G59" i="1"/>
  <c r="H11" i="1" s="1"/>
  <c r="H47" i="1" l="1"/>
  <c r="I47" i="1" s="1"/>
  <c r="H25" i="1"/>
  <c r="I25" i="1" s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I18" i="1" s="1"/>
  <c r="H56" i="1"/>
  <c r="I56" i="1" s="1"/>
  <c r="K59" i="1"/>
  <c r="K27" i="1"/>
  <c r="L27" i="1" s="1"/>
  <c r="K43" i="1"/>
  <c r="L43" i="1" s="1"/>
  <c r="K11" i="1"/>
  <c r="L11" i="1" s="1"/>
  <c r="H34" i="1"/>
  <c r="I34" i="1" s="1"/>
  <c r="H48" i="1"/>
  <c r="I48" i="1" s="1"/>
  <c r="H17" i="1"/>
  <c r="I17" i="1" s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 s="1"/>
  <c r="H35" i="1"/>
  <c r="I35" i="1" s="1"/>
  <c r="H31" i="1"/>
  <c r="I31" i="1" s="1"/>
  <c r="H27" i="1"/>
  <c r="I27" i="1" s="1"/>
  <c r="H23" i="1"/>
  <c r="I23" i="1" s="1"/>
  <c r="H19" i="1"/>
  <c r="I19" i="1" s="1"/>
  <c r="M19" i="1" s="1"/>
  <c r="H16" i="1"/>
  <c r="I16" i="1" s="1"/>
  <c r="H12" i="1"/>
  <c r="I12" i="1" s="1"/>
  <c r="H8" i="1"/>
  <c r="I8" i="1" s="1"/>
  <c r="H58" i="1"/>
  <c r="I58" i="1" s="1"/>
  <c r="H54" i="1"/>
  <c r="I54" i="1" s="1"/>
  <c r="H50" i="1"/>
  <c r="I50" i="1" s="1"/>
  <c r="H46" i="1"/>
  <c r="I46" i="1" s="1"/>
  <c r="H38" i="1"/>
  <c r="I38" i="1" s="1"/>
  <c r="H30" i="1"/>
  <c r="I30" i="1" s="1"/>
  <c r="H22" i="1"/>
  <c r="I22" i="1" s="1"/>
  <c r="H13" i="1"/>
  <c r="I13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5" i="1"/>
  <c r="I15" i="1" s="1"/>
  <c r="K8" i="1"/>
  <c r="L8" i="1" s="1"/>
  <c r="K55" i="1"/>
  <c r="L55" i="1" s="1"/>
  <c r="K47" i="1"/>
  <c r="L47" i="1" s="1"/>
  <c r="M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K45" i="1"/>
  <c r="L45" i="1" s="1"/>
  <c r="K41" i="1"/>
  <c r="L41" i="1" s="1"/>
  <c r="M41" i="1" s="1"/>
  <c r="K37" i="1"/>
  <c r="L37" i="1" s="1"/>
  <c r="M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I10" i="1"/>
  <c r="I11" i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M49" i="1" l="1"/>
  <c r="M55" i="1"/>
  <c r="M45" i="1"/>
  <c r="M35" i="1"/>
  <c r="M43" i="1"/>
  <c r="M15" i="1"/>
  <c r="M8" i="1"/>
  <c r="M28" i="1"/>
  <c r="M44" i="1"/>
  <c r="M31" i="1"/>
  <c r="M14" i="1"/>
  <c r="M46" i="1"/>
  <c r="M12" i="1"/>
  <c r="M22" i="1"/>
  <c r="M38" i="1"/>
  <c r="M54" i="1"/>
  <c r="M23" i="1"/>
  <c r="M18" i="1"/>
  <c r="M20" i="1"/>
  <c r="M36" i="1"/>
  <c r="M52" i="1"/>
  <c r="M30" i="1"/>
  <c r="M39" i="1"/>
  <c r="M51" i="1"/>
  <c r="M13" i="1"/>
  <c r="M27" i="1"/>
  <c r="M11" i="1"/>
  <c r="M33" i="1"/>
  <c r="M57" i="1"/>
  <c r="H59" i="1"/>
  <c r="M21" i="1"/>
  <c r="M29" i="1"/>
  <c r="M26" i="1"/>
  <c r="M34" i="1"/>
  <c r="M42" i="1"/>
  <c r="M50" i="1"/>
  <c r="M58" i="1"/>
  <c r="M25" i="1"/>
  <c r="M16" i="1"/>
  <c r="M24" i="1"/>
  <c r="M32" i="1"/>
  <c r="M40" i="1"/>
  <c r="M48" i="1"/>
  <c r="M56" i="1"/>
  <c r="M9" i="1"/>
  <c r="M17" i="1"/>
  <c r="L59" i="1"/>
  <c r="M10" i="1"/>
  <c r="I59" i="1"/>
  <c r="M59" i="1" l="1"/>
  <c r="AO6" i="1" l="1"/>
  <c r="AN6" i="1"/>
  <c r="AM6" i="1"/>
  <c r="AN53" i="1" l="1"/>
  <c r="AN37" i="1"/>
  <c r="AN58" i="1"/>
  <c r="AN52" i="1"/>
  <c r="AN43" i="1"/>
  <c r="AN34" i="1"/>
  <c r="AN54" i="1"/>
  <c r="AN48" i="1"/>
  <c r="AN11" i="1"/>
  <c r="AN14" i="1"/>
  <c r="AN50" i="1"/>
  <c r="AN18" i="1"/>
  <c r="AN49" i="1"/>
  <c r="AN32" i="1"/>
  <c r="AN44" i="1"/>
  <c r="AN36" i="1"/>
  <c r="AN21" i="1"/>
  <c r="AN24" i="1"/>
  <c r="AN15" i="1"/>
  <c r="AN26" i="1"/>
  <c r="AN46" i="1"/>
  <c r="AN29" i="1"/>
  <c r="AN16" i="1"/>
  <c r="AN47" i="1"/>
  <c r="AN10" i="1"/>
  <c r="AN8" i="1"/>
  <c r="AN19" i="1"/>
  <c r="AN9" i="1"/>
  <c r="AN12" i="1"/>
  <c r="AN51" i="1"/>
  <c r="AN42" i="1"/>
  <c r="AN56" i="1"/>
  <c r="AN31" i="1"/>
  <c r="AN13" i="1"/>
  <c r="AN35" i="1"/>
  <c r="AN30" i="1"/>
  <c r="AN17" i="1"/>
  <c r="AN23" i="1"/>
  <c r="AN33" i="1"/>
  <c r="AN57" i="1"/>
  <c r="AN28" i="1"/>
  <c r="AN27" i="1"/>
  <c r="AN25" i="1"/>
  <c r="AN45" i="1"/>
  <c r="AN22" i="1"/>
  <c r="AN41" i="1"/>
  <c r="AN20" i="1"/>
  <c r="AN38" i="1"/>
  <c r="AN40" i="1"/>
  <c r="AN55" i="1"/>
  <c r="AN39" i="1"/>
  <c r="AM17" i="1"/>
  <c r="AM14" i="1"/>
  <c r="AM10" i="1"/>
  <c r="AM42" i="1"/>
  <c r="AM46" i="1"/>
  <c r="AM51" i="1"/>
  <c r="AM29" i="1"/>
  <c r="AM16" i="1"/>
  <c r="AM47" i="1"/>
  <c r="AM54" i="1"/>
  <c r="AM52" i="1"/>
  <c r="AM41" i="1"/>
  <c r="AM30" i="1"/>
  <c r="AM13" i="1"/>
  <c r="AM33" i="1"/>
  <c r="AM21" i="1"/>
  <c r="AM56" i="1"/>
  <c r="AM44" i="1"/>
  <c r="AM26" i="1"/>
  <c r="AM34" i="1"/>
  <c r="AM32" i="1"/>
  <c r="AM58" i="1"/>
  <c r="AM49" i="1"/>
  <c r="AM9" i="1"/>
  <c r="AM35" i="1"/>
  <c r="AM18" i="1"/>
  <c r="AM38" i="1"/>
  <c r="AM45" i="1"/>
  <c r="AM22" i="1"/>
  <c r="AM11" i="1"/>
  <c r="AM12" i="1"/>
  <c r="AM19" i="1"/>
  <c r="AM37" i="1"/>
  <c r="AM53" i="1"/>
  <c r="AM43" i="1"/>
  <c r="AM23" i="1"/>
  <c r="AM25" i="1"/>
  <c r="AM48" i="1"/>
  <c r="AM57" i="1"/>
  <c r="AM24" i="1"/>
  <c r="AM50" i="1"/>
  <c r="AM8" i="1"/>
  <c r="AM39" i="1"/>
  <c r="AM31" i="1"/>
  <c r="AM20" i="1"/>
  <c r="AM55" i="1"/>
  <c r="AM28" i="1"/>
  <c r="AM40" i="1"/>
  <c r="AM36" i="1"/>
  <c r="AM27" i="1"/>
  <c r="AM15" i="1"/>
  <c r="AO56" i="1"/>
  <c r="AO40" i="1"/>
  <c r="AO24" i="1"/>
  <c r="AO13" i="1"/>
  <c r="AO45" i="1"/>
  <c r="AO29" i="1"/>
  <c r="AO11" i="1"/>
  <c r="AO46" i="1"/>
  <c r="AO30" i="1"/>
  <c r="AO55" i="1"/>
  <c r="AO23" i="1"/>
  <c r="AO9" i="1"/>
  <c r="AO27" i="1"/>
  <c r="AO28" i="1"/>
  <c r="AO49" i="1"/>
  <c r="AO17" i="1"/>
  <c r="AO34" i="1"/>
  <c r="AO31" i="1"/>
  <c r="AO35" i="1"/>
  <c r="AO20" i="1"/>
  <c r="AO58" i="1"/>
  <c r="AO15" i="1"/>
  <c r="AO36" i="1"/>
  <c r="AO47" i="1"/>
  <c r="AO42" i="1"/>
  <c r="AO48" i="1"/>
  <c r="AO16" i="1"/>
  <c r="AO37" i="1"/>
  <c r="AO54" i="1"/>
  <c r="AO18" i="1"/>
  <c r="AO22" i="1"/>
  <c r="AO44" i="1"/>
  <c r="AO33" i="1"/>
  <c r="AO10" i="1"/>
  <c r="AO52" i="1"/>
  <c r="AO26" i="1"/>
  <c r="AO25" i="1"/>
  <c r="AO51" i="1"/>
  <c r="AO32" i="1"/>
  <c r="AO21" i="1"/>
  <c r="AO39" i="1"/>
  <c r="AO12" i="1"/>
  <c r="AO14" i="1"/>
  <c r="AO19" i="1"/>
  <c r="AO8" i="1"/>
  <c r="AO53" i="1"/>
  <c r="AO43" i="1"/>
  <c r="AO41" i="1"/>
  <c r="AO38" i="1"/>
  <c r="AO50" i="1"/>
  <c r="AO57" i="1"/>
  <c r="AP15" i="1" l="1"/>
  <c r="AP36" i="1"/>
  <c r="AP28" i="1"/>
  <c r="AP20" i="1"/>
  <c r="AP39" i="1"/>
  <c r="AP50" i="1"/>
  <c r="AP57" i="1"/>
  <c r="AP25" i="1"/>
  <c r="AP43" i="1"/>
  <c r="AP37" i="1"/>
  <c r="AP12" i="1"/>
  <c r="AP22" i="1"/>
  <c r="AP38" i="1"/>
  <c r="AP35" i="1"/>
  <c r="AP49" i="1"/>
  <c r="AP32" i="1"/>
  <c r="AP26" i="1"/>
  <c r="AP56" i="1"/>
  <c r="AP33" i="1"/>
  <c r="AP30" i="1"/>
  <c r="AP52" i="1"/>
  <c r="AP47" i="1"/>
  <c r="AP29" i="1"/>
  <c r="AP46" i="1"/>
  <c r="AP10" i="1"/>
  <c r="AP17" i="1"/>
  <c r="AN59" i="1"/>
  <c r="AO59" i="1"/>
  <c r="AP27" i="1"/>
  <c r="AP40" i="1"/>
  <c r="AP55" i="1"/>
  <c r="AP31" i="1"/>
  <c r="AM59" i="1"/>
  <c r="AP8" i="1"/>
  <c r="AP24" i="1"/>
  <c r="AP48" i="1"/>
  <c r="AP23" i="1"/>
  <c r="AP53" i="1"/>
  <c r="AP19" i="1"/>
  <c r="AP11" i="1"/>
  <c r="AP45" i="1"/>
  <c r="AP18" i="1"/>
  <c r="AP9" i="1"/>
  <c r="AP58" i="1"/>
  <c r="AP34" i="1"/>
  <c r="AP44" i="1"/>
  <c r="AP21" i="1"/>
  <c r="AP13" i="1"/>
  <c r="AP41" i="1"/>
  <c r="AP54" i="1"/>
  <c r="AP16" i="1"/>
  <c r="AP51" i="1"/>
  <c r="AP42" i="1"/>
  <c r="AP14" i="1"/>
  <c r="AP59" i="1" l="1"/>
  <c r="AQ16" i="1" s="1"/>
  <c r="H16" i="36" s="1"/>
  <c r="L16" i="36" s="1"/>
  <c r="M16" i="36" s="1"/>
  <c r="AQ57" i="1" l="1"/>
  <c r="H57" i="36" s="1"/>
  <c r="L57" i="36" s="1"/>
  <c r="M57" i="36" s="1"/>
  <c r="AQ9" i="1"/>
  <c r="H9" i="36" s="1"/>
  <c r="L9" i="36" s="1"/>
  <c r="M9" i="36" s="1"/>
  <c r="AQ49" i="1"/>
  <c r="H49" i="36" s="1"/>
  <c r="L49" i="36" s="1"/>
  <c r="M49" i="36" s="1"/>
  <c r="AQ42" i="1"/>
  <c r="H42" i="36" s="1"/>
  <c r="L42" i="36" s="1"/>
  <c r="M42" i="36" s="1"/>
  <c r="AQ29" i="1"/>
  <c r="H29" i="36" s="1"/>
  <c r="L29" i="36" s="1"/>
  <c r="M29" i="36" s="1"/>
  <c r="AQ25" i="1"/>
  <c r="H25" i="36" s="1"/>
  <c r="L25" i="36" s="1"/>
  <c r="M25" i="36" s="1"/>
  <c r="AQ24" i="1"/>
  <c r="H24" i="36" s="1"/>
  <c r="L24" i="36" s="1"/>
  <c r="M24" i="36" s="1"/>
  <c r="AQ32" i="1"/>
  <c r="H32" i="36" s="1"/>
  <c r="L32" i="36" s="1"/>
  <c r="M32" i="36" s="1"/>
  <c r="AQ15" i="1"/>
  <c r="H15" i="36" s="1"/>
  <c r="L15" i="36" s="1"/>
  <c r="M15" i="36" s="1"/>
  <c r="AQ43" i="1"/>
  <c r="H43" i="36" s="1"/>
  <c r="L43" i="36" s="1"/>
  <c r="M43" i="36" s="1"/>
  <c r="AQ26" i="1"/>
  <c r="H26" i="36" s="1"/>
  <c r="L26" i="36" s="1"/>
  <c r="M26" i="36" s="1"/>
  <c r="AQ10" i="1"/>
  <c r="H10" i="36" s="1"/>
  <c r="L10" i="36" s="1"/>
  <c r="M10" i="36" s="1"/>
  <c r="AQ23" i="1"/>
  <c r="H23" i="36" s="1"/>
  <c r="L23" i="36" s="1"/>
  <c r="M23" i="36" s="1"/>
  <c r="AQ34" i="1"/>
  <c r="H34" i="36" s="1"/>
  <c r="L34" i="36" s="1"/>
  <c r="M34" i="36" s="1"/>
  <c r="AQ36" i="1"/>
  <c r="H36" i="36" s="1"/>
  <c r="L36" i="36" s="1"/>
  <c r="M36" i="36" s="1"/>
  <c r="AQ37" i="1"/>
  <c r="H37" i="36" s="1"/>
  <c r="L37" i="36" s="1"/>
  <c r="M37" i="36" s="1"/>
  <c r="AQ56" i="1"/>
  <c r="H56" i="36" s="1"/>
  <c r="L56" i="36" s="1"/>
  <c r="M56" i="36" s="1"/>
  <c r="AQ28" i="1"/>
  <c r="H28" i="36" s="1"/>
  <c r="L28" i="36" s="1"/>
  <c r="M28" i="36" s="1"/>
  <c r="AQ12" i="1"/>
  <c r="H12" i="36" s="1"/>
  <c r="L12" i="36" s="1"/>
  <c r="M12" i="36" s="1"/>
  <c r="AQ33" i="1"/>
  <c r="H33" i="36" s="1"/>
  <c r="L33" i="36" s="1"/>
  <c r="M33" i="36" s="1"/>
  <c r="AQ27" i="1"/>
  <c r="H27" i="36" s="1"/>
  <c r="L27" i="36" s="1"/>
  <c r="M27" i="36" s="1"/>
  <c r="AQ19" i="1"/>
  <c r="H19" i="36" s="1"/>
  <c r="L19" i="36" s="1"/>
  <c r="M19" i="36" s="1"/>
  <c r="AQ21" i="1"/>
  <c r="H21" i="36" s="1"/>
  <c r="L21" i="36" s="1"/>
  <c r="M21" i="36" s="1"/>
  <c r="AQ20" i="1"/>
  <c r="H20" i="36" s="1"/>
  <c r="L20" i="36" s="1"/>
  <c r="M20" i="36" s="1"/>
  <c r="AQ22" i="1"/>
  <c r="H22" i="36" s="1"/>
  <c r="L22" i="36" s="1"/>
  <c r="M22" i="36" s="1"/>
  <c r="AQ30" i="1"/>
  <c r="H30" i="36" s="1"/>
  <c r="L30" i="36" s="1"/>
  <c r="M30" i="36" s="1"/>
  <c r="AQ39" i="1"/>
  <c r="H39" i="36" s="1"/>
  <c r="L39" i="36" s="1"/>
  <c r="M39" i="36" s="1"/>
  <c r="AQ38" i="1"/>
  <c r="H38" i="36" s="1"/>
  <c r="L38" i="36" s="1"/>
  <c r="M38" i="36" s="1"/>
  <c r="AQ52" i="1"/>
  <c r="H52" i="36" s="1"/>
  <c r="L52" i="36" s="1"/>
  <c r="M52" i="36" s="1"/>
  <c r="AQ55" i="1"/>
  <c r="H55" i="36" s="1"/>
  <c r="L55" i="36" s="1"/>
  <c r="M55" i="36" s="1"/>
  <c r="AQ45" i="1"/>
  <c r="H45" i="36" s="1"/>
  <c r="L45" i="36" s="1"/>
  <c r="M45" i="36" s="1"/>
  <c r="AQ41" i="1"/>
  <c r="H41" i="36" s="1"/>
  <c r="L41" i="36" s="1"/>
  <c r="M41" i="36" s="1"/>
  <c r="AQ50" i="1"/>
  <c r="H50" i="36" s="1"/>
  <c r="L50" i="36" s="1"/>
  <c r="M50" i="36" s="1"/>
  <c r="AQ35" i="1"/>
  <c r="H35" i="36" s="1"/>
  <c r="L35" i="36" s="1"/>
  <c r="M35" i="36" s="1"/>
  <c r="AQ47" i="1"/>
  <c r="H47" i="36" s="1"/>
  <c r="L47" i="36" s="1"/>
  <c r="M47" i="36" s="1"/>
  <c r="AQ46" i="1"/>
  <c r="H46" i="36" s="1"/>
  <c r="L46" i="36" s="1"/>
  <c r="M46" i="36" s="1"/>
  <c r="AQ17" i="1"/>
  <c r="H17" i="36" s="1"/>
  <c r="L17" i="36" s="1"/>
  <c r="M17" i="36" s="1"/>
  <c r="AQ40" i="1"/>
  <c r="H40" i="36" s="1"/>
  <c r="L40" i="36" s="1"/>
  <c r="M40" i="36" s="1"/>
  <c r="AQ31" i="1"/>
  <c r="H31" i="36" s="1"/>
  <c r="L31" i="36" s="1"/>
  <c r="M31" i="36" s="1"/>
  <c r="AQ8" i="1"/>
  <c r="AQ18" i="1"/>
  <c r="H18" i="36" s="1"/>
  <c r="L18" i="36" s="1"/>
  <c r="M18" i="36" s="1"/>
  <c r="AQ44" i="1"/>
  <c r="H44" i="36" s="1"/>
  <c r="L44" i="36" s="1"/>
  <c r="M44" i="36" s="1"/>
  <c r="AQ13" i="1"/>
  <c r="H13" i="36" s="1"/>
  <c r="L13" i="36" s="1"/>
  <c r="M13" i="36" s="1"/>
  <c r="AQ48" i="1"/>
  <c r="H48" i="36" s="1"/>
  <c r="L48" i="36" s="1"/>
  <c r="M48" i="36" s="1"/>
  <c r="AQ53" i="1"/>
  <c r="H53" i="36" s="1"/>
  <c r="L53" i="36" s="1"/>
  <c r="M53" i="36" s="1"/>
  <c r="AQ11" i="1"/>
  <c r="H11" i="36" s="1"/>
  <c r="L11" i="36" s="1"/>
  <c r="M11" i="36" s="1"/>
  <c r="AQ58" i="1"/>
  <c r="H58" i="36" s="1"/>
  <c r="L58" i="36" s="1"/>
  <c r="M58" i="36" s="1"/>
  <c r="AQ54" i="1"/>
  <c r="H54" i="36" s="1"/>
  <c r="L54" i="36" s="1"/>
  <c r="M54" i="36" s="1"/>
  <c r="AQ51" i="1"/>
  <c r="H51" i="36" s="1"/>
  <c r="L51" i="36" s="1"/>
  <c r="M51" i="36" s="1"/>
  <c r="AQ14" i="1"/>
  <c r="H14" i="36" s="1"/>
  <c r="L14" i="36" s="1"/>
  <c r="M14" i="36" s="1"/>
  <c r="AQ59" i="1" l="1"/>
  <c r="H8" i="36"/>
  <c r="H59" i="36" l="1"/>
  <c r="L8" i="36"/>
  <c r="L59" i="36" l="1"/>
  <c r="M8" i="36"/>
  <c r="M59" i="36" l="1"/>
  <c r="N8" i="36" s="1"/>
  <c r="S129" i="51" l="1"/>
  <c r="S190" i="51"/>
  <c r="N16" i="36"/>
  <c r="N32" i="36"/>
  <c r="N47" i="36"/>
  <c r="N15" i="36"/>
  <c r="N39" i="36"/>
  <c r="N43" i="36"/>
  <c r="N55" i="36"/>
  <c r="N23" i="36"/>
  <c r="N41" i="36"/>
  <c r="N36" i="36"/>
  <c r="N50" i="36"/>
  <c r="N37" i="36"/>
  <c r="N35" i="36"/>
  <c r="N21" i="36"/>
  <c r="N30" i="36"/>
  <c r="N56" i="36"/>
  <c r="N46" i="36"/>
  <c r="N28" i="36"/>
  <c r="N57" i="36"/>
  <c r="N12" i="36"/>
  <c r="N49" i="36"/>
  <c r="N33" i="36"/>
  <c r="N29" i="36"/>
  <c r="N27" i="36"/>
  <c r="N24" i="36"/>
  <c r="N19" i="36"/>
  <c r="N9" i="36"/>
  <c r="N42" i="36"/>
  <c r="N20" i="36"/>
  <c r="N25" i="36"/>
  <c r="N22" i="36"/>
  <c r="N38" i="36"/>
  <c r="N26" i="36"/>
  <c r="N52" i="36"/>
  <c r="N10" i="36"/>
  <c r="N45" i="36"/>
  <c r="N34" i="36"/>
  <c r="N17" i="36"/>
  <c r="N58" i="36"/>
  <c r="N13" i="36"/>
  <c r="N18" i="36"/>
  <c r="N31" i="36"/>
  <c r="N14" i="36"/>
  <c r="N54" i="36"/>
  <c r="N11" i="36"/>
  <c r="N48" i="36"/>
  <c r="N51" i="36"/>
  <c r="N53" i="36"/>
  <c r="N44" i="36"/>
  <c r="N40" i="36"/>
  <c r="S220" i="51" l="1"/>
  <c r="S159" i="51"/>
  <c r="S176" i="51"/>
  <c r="S237" i="51"/>
  <c r="S177" i="51"/>
  <c r="S238" i="51"/>
  <c r="S175" i="51"/>
  <c r="S236" i="51"/>
  <c r="S143" i="51"/>
  <c r="S204" i="51"/>
  <c r="S152" i="51"/>
  <c r="S213" i="51"/>
  <c r="S167" i="51"/>
  <c r="S228" i="51"/>
  <c r="S151" i="51"/>
  <c r="S212" i="51"/>
  <c r="S133" i="51"/>
  <c r="S194" i="51"/>
  <c r="S146" i="51"/>
  <c r="S207" i="51"/>
  <c r="S142" i="51"/>
  <c r="S203" i="51"/>
  <c r="S178" i="51"/>
  <c r="S239" i="51"/>
  <c r="S221" i="51"/>
  <c r="S160" i="51"/>
  <c r="S134" i="51"/>
  <c r="S195" i="51"/>
  <c r="S130" i="51"/>
  <c r="S191" i="51"/>
  <c r="S150" i="51"/>
  <c r="S211" i="51"/>
  <c r="S144" i="51"/>
  <c r="S205" i="51"/>
  <c r="S164" i="51"/>
  <c r="S225" i="51"/>
  <c r="S141" i="51"/>
  <c r="S202" i="51"/>
  <c r="S163" i="51"/>
  <c r="S224" i="51"/>
  <c r="S179" i="51"/>
  <c r="S240" i="51"/>
  <c r="S168" i="51"/>
  <c r="S229" i="51"/>
  <c r="S138" i="51"/>
  <c r="S199" i="51"/>
  <c r="S140" i="51"/>
  <c r="S201" i="51"/>
  <c r="S153" i="51"/>
  <c r="S214" i="51"/>
  <c r="S165" i="51"/>
  <c r="S226" i="51"/>
  <c r="S155" i="51"/>
  <c r="S216" i="51"/>
  <c r="S145" i="51"/>
  <c r="S206" i="51"/>
  <c r="S156" i="51"/>
  <c r="S217" i="51"/>
  <c r="S137" i="51"/>
  <c r="S198" i="51"/>
  <c r="S174" i="51"/>
  <c r="S235" i="51"/>
  <c r="S209" i="51"/>
  <c r="S148" i="51"/>
  <c r="S233" i="51"/>
  <c r="S172" i="51"/>
  <c r="S169" i="51"/>
  <c r="S230" i="51"/>
  <c r="S154" i="51"/>
  <c r="S215" i="51"/>
  <c r="S157" i="51"/>
  <c r="S218" i="51"/>
  <c r="S196" i="51"/>
  <c r="S135" i="51"/>
  <c r="S149" i="51"/>
  <c r="S210" i="51"/>
  <c r="S139" i="51"/>
  <c r="S200" i="51"/>
  <c r="S197" i="51"/>
  <c r="S136" i="51"/>
  <c r="S161" i="51"/>
  <c r="S222" i="51"/>
  <c r="S166" i="51"/>
  <c r="S227" i="51"/>
  <c r="S158" i="51"/>
  <c r="S219" i="51"/>
  <c r="S131" i="51"/>
  <c r="S192" i="51"/>
  <c r="S232" i="51"/>
  <c r="S171" i="51"/>
  <c r="S173" i="51"/>
  <c r="S234" i="51"/>
  <c r="S132" i="51"/>
  <c r="S193" i="51"/>
  <c r="S208" i="51"/>
  <c r="S147" i="51"/>
  <c r="S170" i="51"/>
  <c r="S231" i="51"/>
  <c r="S162" i="51"/>
  <c r="S223" i="51"/>
  <c r="S7" i="51"/>
  <c r="N59" i="36"/>
  <c r="S180" i="51" l="1"/>
  <c r="AA44" i="51" l="1"/>
  <c r="Y51" i="51"/>
  <c r="W44" i="51"/>
  <c r="Y44" i="51"/>
  <c r="AC166" i="51"/>
  <c r="AC227" i="51"/>
  <c r="AC105" i="51"/>
  <c r="K44" i="51"/>
  <c r="O44" i="51"/>
  <c r="I44" i="51"/>
  <c r="C44" i="51"/>
  <c r="S44" i="51"/>
  <c r="Q44" i="51"/>
  <c r="M44" i="51"/>
  <c r="E44" i="51"/>
  <c r="AC238" i="51" l="1"/>
  <c r="AC206" i="51"/>
  <c r="AC200" i="51"/>
  <c r="AC221" i="51"/>
  <c r="AC203" i="51"/>
  <c r="AC211" i="51"/>
  <c r="AC216" i="51"/>
  <c r="AC235" i="51"/>
  <c r="Y45" i="51"/>
  <c r="Y56" i="51"/>
  <c r="W14" i="51"/>
  <c r="AA27" i="51"/>
  <c r="AA47" i="51"/>
  <c r="W119" i="51"/>
  <c r="W7" i="51"/>
  <c r="W48" i="51"/>
  <c r="AA13" i="51"/>
  <c r="W54" i="51"/>
  <c r="Y241" i="51"/>
  <c r="Y29" i="51"/>
  <c r="AA57" i="51"/>
  <c r="Y36" i="51"/>
  <c r="W25" i="51"/>
  <c r="Y38" i="51"/>
  <c r="Y17" i="51"/>
  <c r="W15" i="51"/>
  <c r="Y10" i="51"/>
  <c r="Y16" i="51"/>
  <c r="W21" i="51"/>
  <c r="Y27" i="51"/>
  <c r="AA53" i="51"/>
  <c r="Y41" i="51"/>
  <c r="W51" i="51"/>
  <c r="W40" i="51"/>
  <c r="AA119" i="51"/>
  <c r="AA7" i="51"/>
  <c r="AA36" i="51"/>
  <c r="W37" i="51"/>
  <c r="Y13" i="51"/>
  <c r="Y43" i="51"/>
  <c r="Y50" i="51"/>
  <c r="Y54" i="51"/>
  <c r="AA28" i="51"/>
  <c r="AA56" i="51"/>
  <c r="AA21" i="51"/>
  <c r="W27" i="51"/>
  <c r="AA41" i="51"/>
  <c r="W39" i="51"/>
  <c r="W23" i="51"/>
  <c r="AA32" i="51"/>
  <c r="AA48" i="51"/>
  <c r="W36" i="51"/>
  <c r="AA17" i="51"/>
  <c r="W10" i="51"/>
  <c r="AC205" i="51"/>
  <c r="Y18" i="51"/>
  <c r="AA8" i="51"/>
  <c r="AA37" i="51"/>
  <c r="Y11" i="51"/>
  <c r="Y34" i="51"/>
  <c r="W52" i="51"/>
  <c r="Y22" i="51"/>
  <c r="Y12" i="51"/>
  <c r="AA46" i="51"/>
  <c r="W24" i="51"/>
  <c r="W41" i="51"/>
  <c r="Y20" i="51"/>
  <c r="AA39" i="51"/>
  <c r="AA23" i="51"/>
  <c r="Y7" i="51"/>
  <c r="Y119" i="51"/>
  <c r="W26" i="51"/>
  <c r="W9" i="51"/>
  <c r="AA16" i="51"/>
  <c r="W11" i="51"/>
  <c r="AA55" i="51"/>
  <c r="W42" i="51"/>
  <c r="AA54" i="51"/>
  <c r="W18" i="51"/>
  <c r="W28" i="51"/>
  <c r="Y46" i="51"/>
  <c r="AA49" i="51"/>
  <c r="AA24" i="51"/>
  <c r="AA20" i="51"/>
  <c r="Y39" i="51"/>
  <c r="Y23" i="51"/>
  <c r="W29" i="51"/>
  <c r="Y32" i="51"/>
  <c r="Y48" i="51"/>
  <c r="Y33" i="51"/>
  <c r="Y9" i="51"/>
  <c r="W46" i="51"/>
  <c r="Y35" i="51"/>
  <c r="W55" i="51"/>
  <c r="Y52" i="51"/>
  <c r="Y14" i="51"/>
  <c r="W47" i="51"/>
  <c r="W241" i="51"/>
  <c r="W32" i="51"/>
  <c r="AA25" i="51"/>
  <c r="W31" i="51"/>
  <c r="W33" i="51"/>
  <c r="W19" i="51"/>
  <c r="AA42" i="51"/>
  <c r="W56" i="51"/>
  <c r="AA45" i="51"/>
  <c r="AA35" i="51"/>
  <c r="W43" i="51"/>
  <c r="AA11" i="51"/>
  <c r="AA34" i="51"/>
  <c r="AA50" i="51"/>
  <c r="AA52" i="51"/>
  <c r="Y28" i="51"/>
  <c r="AA14" i="51"/>
  <c r="W12" i="51"/>
  <c r="W49" i="51"/>
  <c r="AA51" i="51"/>
  <c r="Y40" i="51"/>
  <c r="Y25" i="51"/>
  <c r="Y31" i="51"/>
  <c r="AA38" i="51"/>
  <c r="Y15" i="51"/>
  <c r="AA26" i="51"/>
  <c r="W35" i="51"/>
  <c r="AA43" i="51"/>
  <c r="W34" i="51"/>
  <c r="Y42" i="51"/>
  <c r="AA12" i="51"/>
  <c r="Y49" i="51"/>
  <c r="W53" i="51"/>
  <c r="AA241" i="51"/>
  <c r="W57" i="51"/>
  <c r="W38" i="51"/>
  <c r="AA33" i="51"/>
  <c r="Y19" i="51"/>
  <c r="Y30" i="51"/>
  <c r="W13" i="51"/>
  <c r="W45" i="51"/>
  <c r="W50" i="51"/>
  <c r="W22" i="51"/>
  <c r="W30" i="51"/>
  <c r="Y21" i="51"/>
  <c r="Y53" i="51"/>
  <c r="Y24" i="51"/>
  <c r="AA40" i="51"/>
  <c r="AA29" i="51"/>
  <c r="Y57" i="51"/>
  <c r="W17" i="51"/>
  <c r="AA10" i="51"/>
  <c r="AA19" i="51"/>
  <c r="AA22" i="51"/>
  <c r="AC223" i="51"/>
  <c r="AC230" i="51"/>
  <c r="AC190" i="51"/>
  <c r="AC198" i="51"/>
  <c r="AC191" i="51"/>
  <c r="AC204" i="51"/>
  <c r="AC233" i="51"/>
  <c r="AC229" i="51"/>
  <c r="Y37" i="51"/>
  <c r="W16" i="51"/>
  <c r="Y55" i="51"/>
  <c r="AA18" i="51"/>
  <c r="AA30" i="51"/>
  <c r="Y8" i="51"/>
  <c r="W20" i="51"/>
  <c r="Y47" i="51"/>
  <c r="AA31" i="51"/>
  <c r="Y26" i="51"/>
  <c r="W8" i="51"/>
  <c r="AA15" i="51"/>
  <c r="AA9" i="51"/>
  <c r="AC222" i="51"/>
  <c r="AC141" i="51"/>
  <c r="AC224" i="51"/>
  <c r="AC152" i="51"/>
  <c r="AC239" i="51"/>
  <c r="AC217" i="51"/>
  <c r="AC208" i="51"/>
  <c r="AC237" i="51"/>
  <c r="AC173" i="51"/>
  <c r="AC219" i="51"/>
  <c r="AC201" i="51"/>
  <c r="AC232" i="51"/>
  <c r="AC195" i="51"/>
  <c r="AC231" i="51"/>
  <c r="AC168" i="51"/>
  <c r="AC194" i="51"/>
  <c r="AC240" i="51"/>
  <c r="AC147" i="51"/>
  <c r="AC135" i="51"/>
  <c r="AC149" i="51"/>
  <c r="AC138" i="51"/>
  <c r="AC160" i="51"/>
  <c r="AC165" i="51"/>
  <c r="AC175" i="51"/>
  <c r="AC154" i="51"/>
  <c r="AC157" i="51"/>
  <c r="AC193" i="51"/>
  <c r="AC207" i="51"/>
  <c r="AC133" i="51"/>
  <c r="AC136" i="51"/>
  <c r="AC88" i="51"/>
  <c r="AC93" i="51"/>
  <c r="AC215" i="51"/>
  <c r="AC218" i="51"/>
  <c r="AC213" i="51"/>
  <c r="AC199" i="51"/>
  <c r="AC171" i="51"/>
  <c r="AC153" i="51"/>
  <c r="AC174" i="51"/>
  <c r="AC176" i="51"/>
  <c r="AC151" i="51"/>
  <c r="AC158" i="51"/>
  <c r="AC148" i="51"/>
  <c r="AC134" i="51"/>
  <c r="AC146" i="51"/>
  <c r="AC155" i="51"/>
  <c r="AC236" i="51"/>
  <c r="AC202" i="51"/>
  <c r="AC164" i="51"/>
  <c r="AC140" i="51"/>
  <c r="AC159" i="51"/>
  <c r="AC129" i="51"/>
  <c r="AC163" i="51"/>
  <c r="AC143" i="51"/>
  <c r="AC131" i="51"/>
  <c r="AC170" i="51"/>
  <c r="AC172" i="51"/>
  <c r="AC214" i="51"/>
  <c r="AC162" i="51"/>
  <c r="AC210" i="51"/>
  <c r="AC212" i="51"/>
  <c r="AC225" i="51"/>
  <c r="AC130" i="51"/>
  <c r="AC209" i="51"/>
  <c r="AC226" i="51"/>
  <c r="AC197" i="51"/>
  <c r="AC139" i="51"/>
  <c r="AC196" i="51"/>
  <c r="AC192" i="51"/>
  <c r="AC161" i="51"/>
  <c r="AC98" i="51"/>
  <c r="AC220" i="51"/>
  <c r="AC101" i="51"/>
  <c r="AC156" i="51"/>
  <c r="AC116" i="51"/>
  <c r="AC169" i="51"/>
  <c r="AC106" i="51"/>
  <c r="AC167" i="51"/>
  <c r="AC68" i="51"/>
  <c r="AC144" i="51"/>
  <c r="AC234" i="51"/>
  <c r="AC132" i="51"/>
  <c r="AC142" i="51"/>
  <c r="AC150" i="51"/>
  <c r="AC177" i="51"/>
  <c r="AC145" i="51"/>
  <c r="AC228" i="51"/>
  <c r="AC137" i="51"/>
  <c r="AC83" i="51"/>
  <c r="AC178" i="51"/>
  <c r="AC71" i="51"/>
  <c r="AC82" i="51"/>
  <c r="AC85" i="51"/>
  <c r="AC107" i="51"/>
  <c r="AC179" i="51"/>
  <c r="AC76" i="51"/>
  <c r="AC69" i="51"/>
  <c r="AC100" i="51"/>
  <c r="AC108" i="51"/>
  <c r="AC102" i="51"/>
  <c r="AC112" i="51"/>
  <c r="AC79" i="51"/>
  <c r="AC81" i="51"/>
  <c r="AC89" i="51"/>
  <c r="AC70" i="51"/>
  <c r="AC78" i="51"/>
  <c r="AC96" i="51"/>
  <c r="AC77" i="51"/>
  <c r="AC87" i="51"/>
  <c r="AC110" i="51"/>
  <c r="AC75" i="51"/>
  <c r="AC95" i="51"/>
  <c r="AC86" i="51"/>
  <c r="AC114" i="51"/>
  <c r="AC80" i="51"/>
  <c r="AC115" i="51"/>
  <c r="AC90" i="51"/>
  <c r="AC104" i="51"/>
  <c r="AC111" i="51"/>
  <c r="AC72" i="51"/>
  <c r="AC92" i="51"/>
  <c r="AC94" i="51"/>
  <c r="AC113" i="51"/>
  <c r="AC117" i="51"/>
  <c r="AC97" i="51"/>
  <c r="AC103" i="51"/>
  <c r="AC73" i="51"/>
  <c r="AC118" i="51"/>
  <c r="AC91" i="51"/>
  <c r="AC74" i="51"/>
  <c r="AC84" i="51"/>
  <c r="AC99" i="51"/>
  <c r="AC109" i="51"/>
  <c r="AC44" i="51"/>
  <c r="Q180" i="51"/>
  <c r="P177" i="51" s="1"/>
  <c r="M180" i="51"/>
  <c r="I180" i="51"/>
  <c r="K180" i="51"/>
  <c r="C180" i="51"/>
  <c r="B171" i="51" s="1"/>
  <c r="E180" i="51"/>
  <c r="O180" i="51"/>
  <c r="O7" i="51"/>
  <c r="E7" i="51"/>
  <c r="C7" i="51"/>
  <c r="M7" i="51"/>
  <c r="I7" i="51"/>
  <c r="K7" i="51"/>
  <c r="Q7" i="51"/>
  <c r="I241" i="51"/>
  <c r="H197" i="51" s="1"/>
  <c r="Q241" i="51"/>
  <c r="O241" i="51"/>
  <c r="N214" i="51" s="1"/>
  <c r="S241" i="51"/>
  <c r="M241" i="51"/>
  <c r="L207" i="51" s="1"/>
  <c r="K241" i="51"/>
  <c r="C241" i="51"/>
  <c r="B203" i="51" s="1"/>
  <c r="E241" i="51"/>
  <c r="O10" i="51"/>
  <c r="S8" i="51"/>
  <c r="K21" i="51"/>
  <c r="Q21" i="51"/>
  <c r="K9" i="51"/>
  <c r="Q9" i="51"/>
  <c r="O18" i="51"/>
  <c r="K38" i="51"/>
  <c r="E24" i="51"/>
  <c r="S20" i="51"/>
  <c r="K46" i="51"/>
  <c r="K17" i="51"/>
  <c r="Q17" i="51"/>
  <c r="K13" i="51"/>
  <c r="Q13" i="51"/>
  <c r="S23" i="51"/>
  <c r="M23" i="51"/>
  <c r="S119" i="51"/>
  <c r="M119" i="51"/>
  <c r="L69" i="51" s="1"/>
  <c r="S15" i="51"/>
  <c r="M15" i="51"/>
  <c r="M29" i="51"/>
  <c r="O29" i="51"/>
  <c r="S29" i="51"/>
  <c r="S36" i="51"/>
  <c r="Q36" i="51"/>
  <c r="M36" i="51"/>
  <c r="M42" i="51"/>
  <c r="Q42" i="51"/>
  <c r="M30" i="51"/>
  <c r="Q30" i="51"/>
  <c r="M26" i="51"/>
  <c r="Q26" i="51"/>
  <c r="I16" i="51"/>
  <c r="E16" i="51"/>
  <c r="M49" i="51"/>
  <c r="O49" i="51"/>
  <c r="S49" i="51"/>
  <c r="I12" i="51"/>
  <c r="E12" i="51"/>
  <c r="C43" i="51"/>
  <c r="S43" i="51"/>
  <c r="O43" i="51"/>
  <c r="I14" i="51"/>
  <c r="K14" i="51"/>
  <c r="M50" i="51"/>
  <c r="Q50" i="51"/>
  <c r="I11" i="51"/>
  <c r="M57" i="51"/>
  <c r="O57" i="51"/>
  <c r="S57" i="51"/>
  <c r="Q31" i="51"/>
  <c r="K31" i="51"/>
  <c r="E31" i="51"/>
  <c r="C33" i="51"/>
  <c r="I33" i="51"/>
  <c r="E33" i="51"/>
  <c r="K33" i="51"/>
  <c r="K52" i="51"/>
  <c r="O52" i="51"/>
  <c r="I52" i="51"/>
  <c r="C52" i="51"/>
  <c r="S34" i="51"/>
  <c r="E34" i="51"/>
  <c r="C34" i="51"/>
  <c r="I34" i="51"/>
  <c r="C25" i="51"/>
  <c r="I25" i="51"/>
  <c r="E25" i="51"/>
  <c r="K25" i="51"/>
  <c r="Q27" i="51"/>
  <c r="K27" i="51"/>
  <c r="E27" i="51"/>
  <c r="C53" i="51"/>
  <c r="I53" i="51"/>
  <c r="E53" i="51"/>
  <c r="K53" i="51"/>
  <c r="K19" i="51"/>
  <c r="E19" i="51"/>
  <c r="S54" i="51"/>
  <c r="E54" i="51"/>
  <c r="C54" i="51"/>
  <c r="I54" i="51"/>
  <c r="K32" i="51"/>
  <c r="O32" i="51"/>
  <c r="I32" i="51"/>
  <c r="C32" i="51"/>
  <c r="M22" i="51"/>
  <c r="C22" i="51"/>
  <c r="Q35" i="51"/>
  <c r="K35" i="51"/>
  <c r="E35" i="51"/>
  <c r="C41" i="51"/>
  <c r="I41" i="51"/>
  <c r="E41" i="51"/>
  <c r="K41" i="51"/>
  <c r="Q51" i="51"/>
  <c r="K51" i="51"/>
  <c r="E51" i="51"/>
  <c r="M10" i="51"/>
  <c r="C10" i="51"/>
  <c r="C8" i="51"/>
  <c r="Q8" i="51"/>
  <c r="S21" i="51"/>
  <c r="S9" i="51"/>
  <c r="M18" i="51"/>
  <c r="C18" i="51"/>
  <c r="S38" i="51"/>
  <c r="E38" i="51"/>
  <c r="C38" i="51"/>
  <c r="I38" i="51"/>
  <c r="C24" i="51"/>
  <c r="C20" i="51"/>
  <c r="Q20" i="51"/>
  <c r="K48" i="51"/>
  <c r="O48" i="51"/>
  <c r="I48" i="51"/>
  <c r="C48" i="51"/>
  <c r="S46" i="51"/>
  <c r="E46" i="51"/>
  <c r="C46" i="51"/>
  <c r="I46" i="51"/>
  <c r="K28" i="51"/>
  <c r="O28" i="51"/>
  <c r="I28" i="51"/>
  <c r="C28" i="51"/>
  <c r="Q39" i="51"/>
  <c r="K39" i="51"/>
  <c r="E39" i="51"/>
  <c r="S17" i="51"/>
  <c r="C37" i="51"/>
  <c r="I37" i="51"/>
  <c r="E37" i="51"/>
  <c r="K37" i="51"/>
  <c r="K40" i="51"/>
  <c r="O40" i="51"/>
  <c r="I40" i="51"/>
  <c r="C40" i="51"/>
  <c r="Q55" i="51"/>
  <c r="K55" i="51"/>
  <c r="E55" i="51"/>
  <c r="S13" i="51"/>
  <c r="K23" i="51"/>
  <c r="E23" i="51"/>
  <c r="Q47" i="51"/>
  <c r="K47" i="51"/>
  <c r="E47" i="51"/>
  <c r="C45" i="51"/>
  <c r="I45" i="51"/>
  <c r="E45" i="51"/>
  <c r="K45" i="51"/>
  <c r="K119" i="51"/>
  <c r="E119" i="51"/>
  <c r="D79" i="51" s="1"/>
  <c r="K15" i="51"/>
  <c r="E15" i="51"/>
  <c r="K56" i="51"/>
  <c r="O56" i="51"/>
  <c r="I56" i="51"/>
  <c r="C56" i="51"/>
  <c r="Q29" i="51"/>
  <c r="E36" i="51"/>
  <c r="O42" i="51"/>
  <c r="O30" i="51"/>
  <c r="O26" i="51"/>
  <c r="M16" i="51"/>
  <c r="K16" i="51"/>
  <c r="O16" i="51"/>
  <c r="Q49" i="51"/>
  <c r="M12" i="51"/>
  <c r="K12" i="51"/>
  <c r="O12" i="51"/>
  <c r="M43" i="51"/>
  <c r="I43" i="51"/>
  <c r="Q14" i="51"/>
  <c r="E14" i="51"/>
  <c r="S14" i="51"/>
  <c r="O50" i="51"/>
  <c r="O11" i="51"/>
  <c r="C11" i="51"/>
  <c r="Q11" i="51"/>
  <c r="Q57" i="51"/>
  <c r="C31" i="51"/>
  <c r="S31" i="51"/>
  <c r="O31" i="51"/>
  <c r="M33" i="51"/>
  <c r="O33" i="51"/>
  <c r="S33" i="51"/>
  <c r="S52" i="51"/>
  <c r="Q52" i="51"/>
  <c r="M52" i="51"/>
  <c r="M34" i="51"/>
  <c r="Q34" i="51"/>
  <c r="M25" i="51"/>
  <c r="O25" i="51"/>
  <c r="S25" i="51"/>
  <c r="C27" i="51"/>
  <c r="S27" i="51"/>
  <c r="O27" i="51"/>
  <c r="M53" i="51"/>
  <c r="O53" i="51"/>
  <c r="S53" i="51"/>
  <c r="I19" i="51"/>
  <c r="M54" i="51"/>
  <c r="Q54" i="51"/>
  <c r="S32" i="51"/>
  <c r="Q32" i="51"/>
  <c r="M32" i="51"/>
  <c r="I22" i="51"/>
  <c r="K22" i="51"/>
  <c r="C35" i="51"/>
  <c r="S35" i="51"/>
  <c r="O35" i="51"/>
  <c r="M41" i="51"/>
  <c r="O41" i="51"/>
  <c r="S41" i="51"/>
  <c r="C51" i="51"/>
  <c r="S51" i="51"/>
  <c r="O51" i="51"/>
  <c r="I10" i="51"/>
  <c r="K10" i="51"/>
  <c r="I8" i="51"/>
  <c r="M8" i="51"/>
  <c r="E8" i="51"/>
  <c r="E21" i="51"/>
  <c r="O21" i="51"/>
  <c r="C21" i="51"/>
  <c r="E9" i="51"/>
  <c r="O9" i="51"/>
  <c r="C9" i="51"/>
  <c r="I18" i="51"/>
  <c r="K18" i="51"/>
  <c r="M38" i="51"/>
  <c r="Q38" i="51"/>
  <c r="K24" i="51"/>
  <c r="O24" i="51"/>
  <c r="I24" i="51"/>
  <c r="M24" i="51"/>
  <c r="I20" i="51"/>
  <c r="E20" i="51"/>
  <c r="S48" i="51"/>
  <c r="Q48" i="51"/>
  <c r="M48" i="51"/>
  <c r="M46" i="51"/>
  <c r="Q46" i="51"/>
  <c r="S28" i="51"/>
  <c r="Q28" i="51"/>
  <c r="M28" i="51"/>
  <c r="C39" i="51"/>
  <c r="S39" i="51"/>
  <c r="O39" i="51"/>
  <c r="E17" i="51"/>
  <c r="O17" i="51"/>
  <c r="C17" i="51"/>
  <c r="M37" i="51"/>
  <c r="O37" i="51"/>
  <c r="S37" i="51"/>
  <c r="S40" i="51"/>
  <c r="Q40" i="51"/>
  <c r="M40" i="51"/>
  <c r="C55" i="51"/>
  <c r="S55" i="51"/>
  <c r="O55" i="51"/>
  <c r="E13" i="51"/>
  <c r="O13" i="51"/>
  <c r="C13" i="51"/>
  <c r="I23" i="51"/>
  <c r="C47" i="51"/>
  <c r="S47" i="51"/>
  <c r="O47" i="51"/>
  <c r="M45" i="51"/>
  <c r="O45" i="51"/>
  <c r="S45" i="51"/>
  <c r="I119" i="51"/>
  <c r="H68" i="51" s="1"/>
  <c r="I15" i="51"/>
  <c r="S56" i="51"/>
  <c r="Q56" i="51"/>
  <c r="M56" i="51"/>
  <c r="K42" i="51"/>
  <c r="K30" i="51"/>
  <c r="K26" i="51"/>
  <c r="S16" i="51"/>
  <c r="S12" i="51"/>
  <c r="O14" i="51"/>
  <c r="K50" i="51"/>
  <c r="S11" i="51"/>
  <c r="M11" i="51"/>
  <c r="M31" i="51"/>
  <c r="I31" i="51"/>
  <c r="Q33" i="51"/>
  <c r="E52" i="51"/>
  <c r="O34" i="51"/>
  <c r="Q25" i="51"/>
  <c r="M27" i="51"/>
  <c r="I27" i="51"/>
  <c r="Q53" i="51"/>
  <c r="O19" i="51"/>
  <c r="C19" i="51"/>
  <c r="Q19" i="51"/>
  <c r="O54" i="51"/>
  <c r="E32" i="51"/>
  <c r="Q22" i="51"/>
  <c r="E22" i="51"/>
  <c r="S22" i="51"/>
  <c r="M35" i="51"/>
  <c r="I35" i="51"/>
  <c r="Q41" i="51"/>
  <c r="M51" i="51"/>
  <c r="I51" i="51"/>
  <c r="Q10" i="51"/>
  <c r="E10" i="51"/>
  <c r="S10" i="51"/>
  <c r="K8" i="51"/>
  <c r="O8" i="51"/>
  <c r="I21" i="51"/>
  <c r="M21" i="51"/>
  <c r="I9" i="51"/>
  <c r="M9" i="51"/>
  <c r="Q18" i="51"/>
  <c r="E18" i="51"/>
  <c r="S18" i="51"/>
  <c r="O38" i="51"/>
  <c r="S24" i="51"/>
  <c r="Q24" i="51"/>
  <c r="M20" i="51"/>
  <c r="K20" i="51"/>
  <c r="O20" i="51"/>
  <c r="E48" i="51"/>
  <c r="O46" i="51"/>
  <c r="E28" i="51"/>
  <c r="M39" i="51"/>
  <c r="I39" i="51"/>
  <c r="I17" i="51"/>
  <c r="M17" i="51"/>
  <c r="Q37" i="51"/>
  <c r="E40" i="51"/>
  <c r="M55" i="51"/>
  <c r="I55" i="51"/>
  <c r="I13" i="51"/>
  <c r="M13" i="51"/>
  <c r="O23" i="51"/>
  <c r="C23" i="51"/>
  <c r="Q23" i="51"/>
  <c r="M47" i="51"/>
  <c r="I47" i="51"/>
  <c r="Q45" i="51"/>
  <c r="O119" i="51"/>
  <c r="N97" i="51" s="1"/>
  <c r="C119" i="51"/>
  <c r="Q119" i="51"/>
  <c r="P87" i="51" s="1"/>
  <c r="O15" i="51"/>
  <c r="C15" i="51"/>
  <c r="Q15" i="51"/>
  <c r="E56" i="51"/>
  <c r="C29" i="51"/>
  <c r="I29" i="51"/>
  <c r="E29" i="51"/>
  <c r="K29" i="51"/>
  <c r="K36" i="51"/>
  <c r="O36" i="51"/>
  <c r="I36" i="51"/>
  <c r="C36" i="51"/>
  <c r="S42" i="51"/>
  <c r="E42" i="51"/>
  <c r="C42" i="51"/>
  <c r="I42" i="51"/>
  <c r="S30" i="51"/>
  <c r="E30" i="51"/>
  <c r="C30" i="51"/>
  <c r="I30" i="51"/>
  <c r="S26" i="51"/>
  <c r="E26" i="51"/>
  <c r="C26" i="51"/>
  <c r="I26" i="51"/>
  <c r="C16" i="51"/>
  <c r="Q16" i="51"/>
  <c r="C49" i="51"/>
  <c r="I49" i="51"/>
  <c r="E49" i="51"/>
  <c r="K49" i="51"/>
  <c r="C12" i="51"/>
  <c r="Q12" i="51"/>
  <c r="Q43" i="51"/>
  <c r="K43" i="51"/>
  <c r="E43" i="51"/>
  <c r="M14" i="51"/>
  <c r="C14" i="51"/>
  <c r="S50" i="51"/>
  <c r="E50" i="51"/>
  <c r="C50" i="51"/>
  <c r="I50" i="51"/>
  <c r="K11" i="51"/>
  <c r="E11" i="51"/>
  <c r="C57" i="51"/>
  <c r="I57" i="51"/>
  <c r="E57" i="51"/>
  <c r="K57" i="51"/>
  <c r="K34" i="51"/>
  <c r="S19" i="51"/>
  <c r="M19" i="51"/>
  <c r="K54" i="51"/>
  <c r="O22" i="51"/>
  <c r="AA58" i="51" l="1"/>
  <c r="Z38" i="51" s="1"/>
  <c r="W58" i="51"/>
  <c r="V17" i="51" s="1"/>
  <c r="V119" i="51"/>
  <c r="X119" i="51"/>
  <c r="Y58" i="51"/>
  <c r="X28" i="51" s="1"/>
  <c r="Z14" i="51"/>
  <c r="Z119" i="51"/>
  <c r="AC14" i="51"/>
  <c r="AC55" i="51"/>
  <c r="AC15" i="51"/>
  <c r="AC16" i="51"/>
  <c r="AC36" i="51"/>
  <c r="AC46" i="51"/>
  <c r="AC34" i="51"/>
  <c r="AC12" i="51"/>
  <c r="AC19" i="51"/>
  <c r="AC26" i="51"/>
  <c r="AC30" i="51"/>
  <c r="AC42" i="51"/>
  <c r="AC23" i="51"/>
  <c r="AC47" i="51"/>
  <c r="AC13" i="51"/>
  <c r="AC17" i="51"/>
  <c r="AC9" i="51"/>
  <c r="AC24" i="51"/>
  <c r="AC39" i="51"/>
  <c r="AC21" i="51"/>
  <c r="AC51" i="51"/>
  <c r="AC35" i="51"/>
  <c r="AC27" i="51"/>
  <c r="AC31" i="51"/>
  <c r="AC7" i="51"/>
  <c r="AC49" i="51"/>
  <c r="AC29" i="51"/>
  <c r="AC11" i="51"/>
  <c r="AC56" i="51"/>
  <c r="AC45" i="51"/>
  <c r="AC40" i="51"/>
  <c r="AC28" i="51"/>
  <c r="AC48" i="51"/>
  <c r="AC38" i="51"/>
  <c r="AC8" i="51"/>
  <c r="AC54" i="51"/>
  <c r="AC53" i="51"/>
  <c r="AC52" i="51"/>
  <c r="AC57" i="51"/>
  <c r="AC50" i="51"/>
  <c r="AC37" i="51"/>
  <c r="AC20" i="51"/>
  <c r="AC18" i="51"/>
  <c r="AC10" i="51"/>
  <c r="AC41" i="51"/>
  <c r="AC22" i="51"/>
  <c r="AC32" i="51"/>
  <c r="AC25" i="51"/>
  <c r="AC33" i="51"/>
  <c r="AC43" i="51"/>
  <c r="P131" i="51"/>
  <c r="P174" i="51"/>
  <c r="P143" i="51"/>
  <c r="N237" i="51"/>
  <c r="N210" i="51"/>
  <c r="N198" i="51"/>
  <c r="N220" i="51"/>
  <c r="N200" i="51"/>
  <c r="N207" i="51"/>
  <c r="N234" i="51"/>
  <c r="N216" i="51"/>
  <c r="N197" i="51"/>
  <c r="N231" i="51"/>
  <c r="N205" i="51"/>
  <c r="L217" i="51"/>
  <c r="L199" i="51"/>
  <c r="L216" i="51"/>
  <c r="L240" i="51"/>
  <c r="L195" i="51"/>
  <c r="L219" i="51"/>
  <c r="L234" i="51"/>
  <c r="L194" i="51"/>
  <c r="L230" i="51"/>
  <c r="L204" i="51"/>
  <c r="L200" i="51"/>
  <c r="H225" i="51"/>
  <c r="H201" i="51"/>
  <c r="H237" i="51"/>
  <c r="H193" i="51"/>
  <c r="H239" i="51"/>
  <c r="H190" i="51"/>
  <c r="H192" i="51"/>
  <c r="H224" i="51"/>
  <c r="B216" i="51"/>
  <c r="B197" i="51"/>
  <c r="B199" i="51"/>
  <c r="B198" i="51"/>
  <c r="B228" i="51"/>
  <c r="B237" i="51"/>
  <c r="B194" i="51"/>
  <c r="B234" i="51"/>
  <c r="P151" i="51"/>
  <c r="B139" i="51"/>
  <c r="B161" i="51"/>
  <c r="B149" i="51"/>
  <c r="B173" i="51"/>
  <c r="B169" i="51"/>
  <c r="B132" i="51"/>
  <c r="P68" i="51"/>
  <c r="P85" i="51"/>
  <c r="P103" i="51"/>
  <c r="P96" i="51"/>
  <c r="P104" i="51"/>
  <c r="P70" i="51"/>
  <c r="P107" i="51"/>
  <c r="N79" i="51"/>
  <c r="N88" i="51"/>
  <c r="N91" i="51"/>
  <c r="N94" i="51"/>
  <c r="L86" i="51"/>
  <c r="L97" i="51"/>
  <c r="L73" i="51"/>
  <c r="L70" i="51"/>
  <c r="H80" i="51"/>
  <c r="H113" i="51"/>
  <c r="H94" i="51"/>
  <c r="H91" i="51"/>
  <c r="H82" i="51"/>
  <c r="H118" i="51"/>
  <c r="H108" i="51"/>
  <c r="D90" i="51"/>
  <c r="D74" i="51"/>
  <c r="D100" i="51"/>
  <c r="D109" i="51"/>
  <c r="D83" i="51"/>
  <c r="D88" i="51"/>
  <c r="D112" i="51"/>
  <c r="D115" i="51"/>
  <c r="D108" i="51"/>
  <c r="L215" i="51"/>
  <c r="L202" i="51"/>
  <c r="B236" i="51"/>
  <c r="L235" i="51"/>
  <c r="B235" i="51"/>
  <c r="L214" i="51"/>
  <c r="N194" i="51"/>
  <c r="H233" i="51"/>
  <c r="B233" i="51"/>
  <c r="N195" i="51"/>
  <c r="B232" i="51"/>
  <c r="H213" i="51"/>
  <c r="N225" i="51"/>
  <c r="L218" i="51"/>
  <c r="B218" i="51"/>
  <c r="L198" i="51"/>
  <c r="H228" i="51"/>
  <c r="B230" i="51"/>
  <c r="L196" i="51"/>
  <c r="B238" i="51"/>
  <c r="B223" i="51"/>
  <c r="H222" i="51"/>
  <c r="H211" i="51"/>
  <c r="H229" i="51"/>
  <c r="H203" i="51"/>
  <c r="L221" i="51"/>
  <c r="N201" i="51"/>
  <c r="N192" i="51"/>
  <c r="H191" i="51"/>
  <c r="B191" i="51"/>
  <c r="N224" i="51"/>
  <c r="N96" i="51"/>
  <c r="H83" i="51"/>
  <c r="D93" i="51"/>
  <c r="P141" i="51"/>
  <c r="P114" i="51"/>
  <c r="P88" i="51"/>
  <c r="L92" i="51"/>
  <c r="N72" i="51"/>
  <c r="N75" i="51"/>
  <c r="N104" i="51"/>
  <c r="N73" i="51"/>
  <c r="P110" i="51"/>
  <c r="H87" i="51"/>
  <c r="N87" i="51"/>
  <c r="H103" i="51"/>
  <c r="N103" i="51"/>
  <c r="B158" i="51"/>
  <c r="B137" i="51"/>
  <c r="L74" i="51"/>
  <c r="P159" i="51"/>
  <c r="H78" i="51"/>
  <c r="B142" i="51"/>
  <c r="P82" i="51"/>
  <c r="P102" i="51"/>
  <c r="B214" i="51"/>
  <c r="L206" i="51"/>
  <c r="L231" i="51"/>
  <c r="L203" i="51"/>
  <c r="P111" i="51"/>
  <c r="P77" i="51"/>
  <c r="D106" i="51"/>
  <c r="L101" i="51"/>
  <c r="D98" i="51"/>
  <c r="H180" i="51"/>
  <c r="H166" i="51"/>
  <c r="H173" i="51"/>
  <c r="H132" i="51"/>
  <c r="H143" i="51"/>
  <c r="H131" i="51"/>
  <c r="H140" i="51"/>
  <c r="H160" i="51"/>
  <c r="H142" i="51"/>
  <c r="H159" i="51"/>
  <c r="H167" i="51"/>
  <c r="H138" i="51"/>
  <c r="H133" i="51"/>
  <c r="H174" i="51"/>
  <c r="H156" i="51"/>
  <c r="H149" i="51"/>
  <c r="H141" i="51"/>
  <c r="H176" i="51"/>
  <c r="H154" i="51"/>
  <c r="H170" i="51"/>
  <c r="H158" i="51"/>
  <c r="H136" i="51"/>
  <c r="H153" i="51"/>
  <c r="H144" i="51"/>
  <c r="H146" i="51"/>
  <c r="H161" i="51"/>
  <c r="H139" i="51"/>
  <c r="H177" i="51"/>
  <c r="H135" i="51"/>
  <c r="H169" i="51"/>
  <c r="H129" i="51"/>
  <c r="H151" i="51"/>
  <c r="H179" i="51"/>
  <c r="H155" i="51"/>
  <c r="H130" i="51"/>
  <c r="H168" i="51"/>
  <c r="H150" i="51"/>
  <c r="H164" i="51"/>
  <c r="H148" i="51"/>
  <c r="H134" i="51"/>
  <c r="H165" i="51"/>
  <c r="H172" i="51"/>
  <c r="H157" i="51"/>
  <c r="H163" i="51"/>
  <c r="H162" i="51"/>
  <c r="H145" i="51"/>
  <c r="H171" i="51"/>
  <c r="H175" i="51"/>
  <c r="H152" i="51"/>
  <c r="H137" i="51"/>
  <c r="H178" i="51"/>
  <c r="H147" i="51"/>
  <c r="B105" i="51"/>
  <c r="B112" i="51"/>
  <c r="B81" i="51"/>
  <c r="B77" i="51"/>
  <c r="B110" i="51"/>
  <c r="B75" i="51"/>
  <c r="B72" i="51"/>
  <c r="B94" i="51"/>
  <c r="B113" i="51"/>
  <c r="B88" i="51"/>
  <c r="B80" i="51"/>
  <c r="B93" i="51"/>
  <c r="B85" i="51"/>
  <c r="B89" i="51"/>
  <c r="B78" i="51"/>
  <c r="B104" i="51"/>
  <c r="B118" i="51"/>
  <c r="B114" i="51"/>
  <c r="B82" i="51"/>
  <c r="B70" i="51"/>
  <c r="B99" i="51"/>
  <c r="B100" i="51"/>
  <c r="B116" i="51"/>
  <c r="B108" i="51"/>
  <c r="B68" i="51"/>
  <c r="B103" i="51"/>
  <c r="B91" i="51"/>
  <c r="B87" i="51"/>
  <c r="B111" i="51"/>
  <c r="B95" i="51"/>
  <c r="B71" i="51"/>
  <c r="B109" i="51"/>
  <c r="B74" i="51"/>
  <c r="B90" i="51"/>
  <c r="B97" i="51"/>
  <c r="B92" i="51"/>
  <c r="B106" i="51"/>
  <c r="B76" i="51"/>
  <c r="B117" i="51"/>
  <c r="B102" i="51"/>
  <c r="B69" i="51"/>
  <c r="B79" i="51"/>
  <c r="B73" i="51"/>
  <c r="B86" i="51"/>
  <c r="B83" i="51"/>
  <c r="B96" i="51"/>
  <c r="B107" i="51"/>
  <c r="B98" i="51"/>
  <c r="B101" i="51"/>
  <c r="B84" i="51"/>
  <c r="B115" i="51"/>
  <c r="L180" i="51"/>
  <c r="L166" i="51"/>
  <c r="L159" i="51"/>
  <c r="L167" i="51"/>
  <c r="L137" i="51"/>
  <c r="L174" i="51"/>
  <c r="L154" i="51"/>
  <c r="L150" i="51"/>
  <c r="L177" i="51"/>
  <c r="L135" i="51"/>
  <c r="L169" i="51"/>
  <c r="L129" i="51"/>
  <c r="L173" i="51"/>
  <c r="L130" i="51"/>
  <c r="L143" i="51"/>
  <c r="L131" i="51"/>
  <c r="L146" i="51"/>
  <c r="L168" i="51"/>
  <c r="L151" i="51"/>
  <c r="L138" i="51"/>
  <c r="L165" i="51"/>
  <c r="L133" i="51"/>
  <c r="L179" i="51"/>
  <c r="L155" i="51"/>
  <c r="L149" i="51"/>
  <c r="L139" i="51"/>
  <c r="L145" i="51"/>
  <c r="L140" i="51"/>
  <c r="L178" i="51"/>
  <c r="L164" i="51"/>
  <c r="L152" i="51"/>
  <c r="L148" i="51"/>
  <c r="L134" i="51"/>
  <c r="L136" i="51"/>
  <c r="L147" i="51"/>
  <c r="L141" i="51"/>
  <c r="L176" i="51"/>
  <c r="L144" i="51"/>
  <c r="L157" i="51"/>
  <c r="L170" i="51"/>
  <c r="L161" i="51"/>
  <c r="L158" i="51"/>
  <c r="L163" i="51"/>
  <c r="L132" i="51"/>
  <c r="L160" i="51"/>
  <c r="L142" i="51"/>
  <c r="L162" i="51"/>
  <c r="L171" i="51"/>
  <c r="L172" i="51"/>
  <c r="L153" i="51"/>
  <c r="L156" i="51"/>
  <c r="L175" i="51"/>
  <c r="J180" i="51"/>
  <c r="J166" i="51"/>
  <c r="J173" i="51"/>
  <c r="J146" i="51"/>
  <c r="J139" i="51"/>
  <c r="J162" i="51"/>
  <c r="J135" i="51"/>
  <c r="J137" i="51"/>
  <c r="J171" i="51"/>
  <c r="J155" i="51"/>
  <c r="J149" i="51"/>
  <c r="J129" i="51"/>
  <c r="J165" i="51"/>
  <c r="J179" i="51"/>
  <c r="J175" i="51"/>
  <c r="J132" i="51"/>
  <c r="J140" i="51"/>
  <c r="J160" i="51"/>
  <c r="J142" i="51"/>
  <c r="J161" i="51"/>
  <c r="J177" i="51"/>
  <c r="J169" i="51"/>
  <c r="J158" i="51"/>
  <c r="J164" i="51"/>
  <c r="J152" i="51"/>
  <c r="J148" i="51"/>
  <c r="J134" i="51"/>
  <c r="J136" i="51"/>
  <c r="J172" i="51"/>
  <c r="J133" i="51"/>
  <c r="J174" i="51"/>
  <c r="J156" i="51"/>
  <c r="J151" i="51"/>
  <c r="J153" i="51"/>
  <c r="J143" i="51"/>
  <c r="J131" i="51"/>
  <c r="J170" i="51"/>
  <c r="J168" i="51"/>
  <c r="J167" i="51"/>
  <c r="J141" i="51"/>
  <c r="J163" i="51"/>
  <c r="J145" i="51"/>
  <c r="J178" i="51"/>
  <c r="J147" i="51"/>
  <c r="J157" i="51"/>
  <c r="J130" i="51"/>
  <c r="J150" i="51"/>
  <c r="J159" i="51"/>
  <c r="J138" i="51"/>
  <c r="J176" i="51"/>
  <c r="J154" i="51"/>
  <c r="J144" i="51"/>
  <c r="D180" i="51"/>
  <c r="D166" i="51"/>
  <c r="D130" i="51"/>
  <c r="D171" i="51"/>
  <c r="D134" i="51"/>
  <c r="D165" i="51"/>
  <c r="D133" i="51"/>
  <c r="D153" i="51"/>
  <c r="D155" i="51"/>
  <c r="D174" i="51"/>
  <c r="D141" i="51"/>
  <c r="D154" i="51"/>
  <c r="D163" i="51"/>
  <c r="D173" i="51"/>
  <c r="D146" i="51"/>
  <c r="D142" i="51"/>
  <c r="D150" i="51"/>
  <c r="D139" i="51"/>
  <c r="D151" i="51"/>
  <c r="D147" i="51"/>
  <c r="D149" i="51"/>
  <c r="D157" i="51"/>
  <c r="D143" i="51"/>
  <c r="D131" i="51"/>
  <c r="D160" i="51"/>
  <c r="D129" i="51"/>
  <c r="D164" i="51"/>
  <c r="D152" i="51"/>
  <c r="D148" i="51"/>
  <c r="D172" i="51"/>
  <c r="D156" i="51"/>
  <c r="J105" i="51"/>
  <c r="J82" i="51"/>
  <c r="J70" i="51"/>
  <c r="J81" i="51"/>
  <c r="J109" i="51"/>
  <c r="J107" i="51"/>
  <c r="J89" i="51"/>
  <c r="J100" i="51"/>
  <c r="J116" i="51"/>
  <c r="J108" i="51"/>
  <c r="J97" i="51"/>
  <c r="J103" i="51"/>
  <c r="J91" i="51"/>
  <c r="J87" i="51"/>
  <c r="J77" i="51"/>
  <c r="J111" i="51"/>
  <c r="J72" i="51"/>
  <c r="J80" i="51"/>
  <c r="J69" i="51"/>
  <c r="J98" i="51"/>
  <c r="J106" i="51"/>
  <c r="J73" i="51"/>
  <c r="J113" i="51"/>
  <c r="J95" i="51"/>
  <c r="J115" i="51"/>
  <c r="J102" i="51"/>
  <c r="J71" i="51"/>
  <c r="J79" i="51"/>
  <c r="J78" i="51"/>
  <c r="J101" i="51"/>
  <c r="J74" i="51"/>
  <c r="J68" i="51"/>
  <c r="J117" i="51"/>
  <c r="J110" i="51"/>
  <c r="J75" i="51"/>
  <c r="J92" i="51"/>
  <c r="J86" i="51"/>
  <c r="J114" i="51"/>
  <c r="N180" i="51"/>
  <c r="N166" i="51"/>
  <c r="N163" i="51"/>
  <c r="N173" i="51"/>
  <c r="N132" i="51"/>
  <c r="N143" i="51"/>
  <c r="N131" i="51"/>
  <c r="N140" i="51"/>
  <c r="N168" i="51"/>
  <c r="N162" i="51"/>
  <c r="N145" i="51"/>
  <c r="N129" i="51"/>
  <c r="N151" i="51"/>
  <c r="N164" i="51"/>
  <c r="N152" i="51"/>
  <c r="N148" i="51"/>
  <c r="N172" i="51"/>
  <c r="N179" i="51"/>
  <c r="N147" i="51"/>
  <c r="N149" i="51"/>
  <c r="N175" i="51"/>
  <c r="N178" i="51"/>
  <c r="N153" i="51"/>
  <c r="N155" i="51"/>
  <c r="N156" i="51"/>
  <c r="N176" i="51"/>
  <c r="N144" i="51"/>
  <c r="N130" i="51"/>
  <c r="N161" i="51"/>
  <c r="N139" i="51"/>
  <c r="N159" i="51"/>
  <c r="N177" i="51"/>
  <c r="N135" i="51"/>
  <c r="N169" i="51"/>
  <c r="N167" i="51"/>
  <c r="N158" i="51"/>
  <c r="N138" i="51"/>
  <c r="N174" i="51"/>
  <c r="N141" i="51"/>
  <c r="R68" i="51"/>
  <c r="R83" i="51"/>
  <c r="R116" i="51"/>
  <c r="R87" i="51"/>
  <c r="R98" i="51"/>
  <c r="R73" i="51"/>
  <c r="R113" i="51"/>
  <c r="R115" i="51"/>
  <c r="R90" i="51"/>
  <c r="R89" i="51"/>
  <c r="R82" i="51"/>
  <c r="R118" i="51"/>
  <c r="R111" i="51"/>
  <c r="R103" i="51"/>
  <c r="R81" i="51"/>
  <c r="R93" i="51"/>
  <c r="R85" i="51"/>
  <c r="R77" i="51"/>
  <c r="R108" i="51"/>
  <c r="R99" i="51"/>
  <c r="R95" i="51"/>
  <c r="R109" i="51"/>
  <c r="R80" i="51"/>
  <c r="R94" i="51"/>
  <c r="R71" i="51"/>
  <c r="R75" i="51"/>
  <c r="R97" i="51"/>
  <c r="R72" i="51"/>
  <c r="R102" i="51"/>
  <c r="R105" i="51"/>
  <c r="R114" i="51"/>
  <c r="R107" i="51"/>
  <c r="R110" i="51"/>
  <c r="R117" i="51"/>
  <c r="R69" i="51"/>
  <c r="R70" i="51"/>
  <c r="R74" i="51"/>
  <c r="R92" i="51"/>
  <c r="R96" i="51"/>
  <c r="R88" i="51"/>
  <c r="R79" i="51"/>
  <c r="R112" i="51"/>
  <c r="R91" i="51"/>
  <c r="R100" i="51"/>
  <c r="R76" i="51"/>
  <c r="R101" i="51"/>
  <c r="R106" i="51"/>
  <c r="R84" i="51"/>
  <c r="R86" i="51"/>
  <c r="R78" i="51"/>
  <c r="R104" i="51"/>
  <c r="D227" i="51"/>
  <c r="D234" i="51"/>
  <c r="D204" i="51"/>
  <c r="D231" i="51"/>
  <c r="D220" i="51"/>
  <c r="D223" i="51"/>
  <c r="D238" i="51"/>
  <c r="D206" i="51"/>
  <c r="D198" i="51"/>
  <c r="D232" i="51"/>
  <c r="D195" i="51"/>
  <c r="D194" i="51"/>
  <c r="D240" i="51"/>
  <c r="D214" i="51"/>
  <c r="D216" i="51"/>
  <c r="D237" i="51"/>
  <c r="D205" i="51"/>
  <c r="J227" i="51"/>
  <c r="J193" i="51"/>
  <c r="J191" i="51"/>
  <c r="J201" i="51"/>
  <c r="J203" i="51"/>
  <c r="J231" i="51"/>
  <c r="J211" i="51"/>
  <c r="J200" i="51"/>
  <c r="J230" i="51"/>
  <c r="J228" i="51"/>
  <c r="J190" i="51"/>
  <c r="J225" i="51"/>
  <c r="J233" i="51"/>
  <c r="J217" i="51"/>
  <c r="J202" i="51"/>
  <c r="R190" i="51"/>
  <c r="R225" i="51"/>
  <c r="R203" i="51"/>
  <c r="R215" i="51"/>
  <c r="R207" i="51"/>
  <c r="R199" i="51"/>
  <c r="R230" i="51"/>
  <c r="R221" i="51"/>
  <c r="R217" i="51"/>
  <c r="R231" i="51"/>
  <c r="R202" i="51"/>
  <c r="R216" i="51"/>
  <c r="R193" i="51"/>
  <c r="R197" i="51"/>
  <c r="R219" i="51"/>
  <c r="R194" i="51"/>
  <c r="R224" i="51"/>
  <c r="R227" i="51"/>
  <c r="R236" i="51"/>
  <c r="R229" i="51"/>
  <c r="R232" i="51"/>
  <c r="R239" i="51"/>
  <c r="R191" i="51"/>
  <c r="R192" i="51"/>
  <c r="R196" i="51"/>
  <c r="R214" i="51"/>
  <c r="R218" i="51"/>
  <c r="R210" i="51"/>
  <c r="R201" i="51"/>
  <c r="R234" i="51"/>
  <c r="R213" i="51"/>
  <c r="R222" i="51"/>
  <c r="R198" i="51"/>
  <c r="R223" i="51"/>
  <c r="R228" i="51"/>
  <c r="R206" i="51"/>
  <c r="R208" i="51"/>
  <c r="R200" i="51"/>
  <c r="R226" i="51"/>
  <c r="R205" i="51"/>
  <c r="R238" i="51"/>
  <c r="R209" i="51"/>
  <c r="R220" i="51"/>
  <c r="R195" i="51"/>
  <c r="R235" i="51"/>
  <c r="R237" i="51"/>
  <c r="R212" i="51"/>
  <c r="R211" i="51"/>
  <c r="R204" i="51"/>
  <c r="R240" i="51"/>
  <c r="R233" i="51"/>
  <c r="P227" i="51"/>
  <c r="P224" i="51"/>
  <c r="P221" i="51"/>
  <c r="P207" i="51"/>
  <c r="P200" i="51"/>
  <c r="P196" i="51"/>
  <c r="P218" i="51"/>
  <c r="P239" i="51"/>
  <c r="P199" i="51"/>
  <c r="P197" i="51"/>
  <c r="P216" i="51"/>
  <c r="P205" i="51"/>
  <c r="J205" i="51"/>
  <c r="P237" i="51"/>
  <c r="P202" i="51"/>
  <c r="J236" i="51"/>
  <c r="D210" i="51"/>
  <c r="D208" i="51"/>
  <c r="D217" i="51"/>
  <c r="J214" i="51"/>
  <c r="J240" i="51"/>
  <c r="D197" i="51"/>
  <c r="P226" i="51"/>
  <c r="J195" i="51"/>
  <c r="P232" i="51"/>
  <c r="J199" i="51"/>
  <c r="D209" i="51"/>
  <c r="J213" i="51"/>
  <c r="J219" i="51"/>
  <c r="J212" i="51"/>
  <c r="J239" i="51"/>
  <c r="D228" i="51"/>
  <c r="J206" i="51"/>
  <c r="J238" i="51"/>
  <c r="P238" i="51"/>
  <c r="P223" i="51"/>
  <c r="D200" i="51"/>
  <c r="D229" i="51"/>
  <c r="P231" i="51"/>
  <c r="D203" i="51"/>
  <c r="D221" i="51"/>
  <c r="P191" i="51"/>
  <c r="P193" i="51"/>
  <c r="P234" i="51"/>
  <c r="J96" i="51"/>
  <c r="J83" i="51"/>
  <c r="N154" i="51"/>
  <c r="D176" i="51"/>
  <c r="J94" i="51"/>
  <c r="J118" i="51"/>
  <c r="N133" i="51"/>
  <c r="J76" i="51"/>
  <c r="D167" i="51"/>
  <c r="D145" i="51"/>
  <c r="D177" i="51"/>
  <c r="D162" i="51"/>
  <c r="D168" i="51"/>
  <c r="N170" i="51"/>
  <c r="N142" i="51"/>
  <c r="J85" i="51"/>
  <c r="D132" i="51"/>
  <c r="J112" i="51"/>
  <c r="P236" i="51"/>
  <c r="P210" i="51"/>
  <c r="P208" i="51"/>
  <c r="P235" i="51"/>
  <c r="D233" i="51"/>
  <c r="J226" i="51"/>
  <c r="J232" i="51"/>
  <c r="P209" i="51"/>
  <c r="D225" i="51"/>
  <c r="P212" i="51"/>
  <c r="J218" i="51"/>
  <c r="J198" i="51"/>
  <c r="P228" i="51"/>
  <c r="D230" i="51"/>
  <c r="J196" i="51"/>
  <c r="J223" i="51"/>
  <c r="P220" i="51"/>
  <c r="P222" i="51"/>
  <c r="D211" i="51"/>
  <c r="D201" i="51"/>
  <c r="D192" i="51"/>
  <c r="J204" i="51"/>
  <c r="P204" i="51"/>
  <c r="D224" i="51"/>
  <c r="J93" i="51"/>
  <c r="D175" i="51"/>
  <c r="D179" i="51"/>
  <c r="N137" i="51"/>
  <c r="N160" i="51"/>
  <c r="P105" i="51"/>
  <c r="P71" i="51"/>
  <c r="P69" i="51"/>
  <c r="P79" i="51"/>
  <c r="P99" i="51"/>
  <c r="P109" i="51"/>
  <c r="P89" i="51"/>
  <c r="P100" i="51"/>
  <c r="P78" i="51"/>
  <c r="P98" i="51"/>
  <c r="P116" i="51"/>
  <c r="P74" i="51"/>
  <c r="P108" i="51"/>
  <c r="P106" i="51"/>
  <c r="P97" i="51"/>
  <c r="P73" i="51"/>
  <c r="P95" i="51"/>
  <c r="P115" i="51"/>
  <c r="P81" i="51"/>
  <c r="P75" i="51"/>
  <c r="P72" i="51"/>
  <c r="P113" i="51"/>
  <c r="P80" i="51"/>
  <c r="P83" i="51"/>
  <c r="P101" i="51"/>
  <c r="P84" i="51"/>
  <c r="P76" i="51"/>
  <c r="P117" i="51"/>
  <c r="P90" i="51"/>
  <c r="P118" i="51"/>
  <c r="P92" i="51"/>
  <c r="P94" i="51"/>
  <c r="N105" i="51"/>
  <c r="N102" i="51"/>
  <c r="N100" i="51"/>
  <c r="N116" i="51"/>
  <c r="N84" i="51"/>
  <c r="N108" i="51"/>
  <c r="N68" i="51"/>
  <c r="N117" i="51"/>
  <c r="N90" i="51"/>
  <c r="N118" i="51"/>
  <c r="N86" i="51"/>
  <c r="N114" i="51"/>
  <c r="N85" i="51"/>
  <c r="N74" i="51"/>
  <c r="N110" i="51"/>
  <c r="N69" i="51"/>
  <c r="N82" i="51"/>
  <c r="N70" i="51"/>
  <c r="N109" i="51"/>
  <c r="N107" i="51"/>
  <c r="N89" i="51"/>
  <c r="N98" i="51"/>
  <c r="N106" i="51"/>
  <c r="N77" i="51"/>
  <c r="N92" i="51"/>
  <c r="N80" i="51"/>
  <c r="H105" i="51"/>
  <c r="H76" i="51"/>
  <c r="H117" i="51"/>
  <c r="H70" i="51"/>
  <c r="H100" i="51"/>
  <c r="H98" i="51"/>
  <c r="H101" i="51"/>
  <c r="H84" i="51"/>
  <c r="H106" i="51"/>
  <c r="H102" i="51"/>
  <c r="H112" i="51"/>
  <c r="H71" i="51"/>
  <c r="H79" i="51"/>
  <c r="H81" i="51"/>
  <c r="H109" i="51"/>
  <c r="H107" i="51"/>
  <c r="H89" i="51"/>
  <c r="H110" i="51"/>
  <c r="H73" i="51"/>
  <c r="H104" i="51"/>
  <c r="H75" i="51"/>
  <c r="H72" i="51"/>
  <c r="H86" i="51"/>
  <c r="H88" i="51"/>
  <c r="H114" i="51"/>
  <c r="R180" i="51"/>
  <c r="R129" i="51"/>
  <c r="R153" i="51"/>
  <c r="R157" i="51"/>
  <c r="R149" i="51"/>
  <c r="R140" i="51"/>
  <c r="R173" i="51"/>
  <c r="R152" i="51"/>
  <c r="R161" i="51"/>
  <c r="R137" i="51"/>
  <c r="R162" i="51"/>
  <c r="R167" i="51"/>
  <c r="R145" i="51"/>
  <c r="R147" i="51"/>
  <c r="R139" i="51"/>
  <c r="R165" i="51"/>
  <c r="R144" i="51"/>
  <c r="R177" i="51"/>
  <c r="R148" i="51"/>
  <c r="R159" i="51"/>
  <c r="R134" i="51"/>
  <c r="R174" i="51"/>
  <c r="R176" i="51"/>
  <c r="R151" i="51"/>
  <c r="R150" i="51"/>
  <c r="R143" i="51"/>
  <c r="R179" i="51"/>
  <c r="R172" i="51"/>
  <c r="R164" i="51"/>
  <c r="R142" i="51"/>
  <c r="R154" i="51"/>
  <c r="R146" i="51"/>
  <c r="R138" i="51"/>
  <c r="R169" i="51"/>
  <c r="R160" i="51"/>
  <c r="R156" i="51"/>
  <c r="R170" i="51"/>
  <c r="R141" i="51"/>
  <c r="R155" i="51"/>
  <c r="R132" i="51"/>
  <c r="R136" i="51"/>
  <c r="R158" i="51"/>
  <c r="R133" i="51"/>
  <c r="R163" i="51"/>
  <c r="R166" i="51"/>
  <c r="R175" i="51"/>
  <c r="R168" i="51"/>
  <c r="R171" i="51"/>
  <c r="R178" i="51"/>
  <c r="R130" i="51"/>
  <c r="R131" i="51"/>
  <c r="R135" i="51"/>
  <c r="B180" i="51"/>
  <c r="B166" i="51"/>
  <c r="B163" i="51"/>
  <c r="B168" i="51"/>
  <c r="B178" i="51"/>
  <c r="B151" i="51"/>
  <c r="B164" i="51"/>
  <c r="B152" i="51"/>
  <c r="B148" i="51"/>
  <c r="B165" i="51"/>
  <c r="B172" i="51"/>
  <c r="B133" i="51"/>
  <c r="B179" i="51"/>
  <c r="B153" i="51"/>
  <c r="B147" i="51"/>
  <c r="B175" i="51"/>
  <c r="B141" i="51"/>
  <c r="B131" i="51"/>
  <c r="B146" i="51"/>
  <c r="B155" i="51"/>
  <c r="B156" i="51"/>
  <c r="B176" i="51"/>
  <c r="B157" i="51"/>
  <c r="B130" i="51"/>
  <c r="B170" i="51"/>
  <c r="B150" i="51"/>
  <c r="B159" i="51"/>
  <c r="B167" i="51"/>
  <c r="B129" i="51"/>
  <c r="B138" i="51"/>
  <c r="D105" i="51"/>
  <c r="D69" i="51"/>
  <c r="D85" i="51"/>
  <c r="D101" i="51"/>
  <c r="D73" i="51"/>
  <c r="D104" i="51"/>
  <c r="D75" i="51"/>
  <c r="D92" i="51"/>
  <c r="D82" i="51"/>
  <c r="D117" i="51"/>
  <c r="D77" i="51"/>
  <c r="D72" i="51"/>
  <c r="D80" i="51"/>
  <c r="D96" i="51"/>
  <c r="D102" i="51"/>
  <c r="D99" i="51"/>
  <c r="D84" i="51"/>
  <c r="D68" i="51"/>
  <c r="D76" i="51"/>
  <c r="D97" i="51"/>
  <c r="D103" i="51"/>
  <c r="D91" i="51"/>
  <c r="D87" i="51"/>
  <c r="D110" i="51"/>
  <c r="D111" i="51"/>
  <c r="D113" i="51"/>
  <c r="D95" i="51"/>
  <c r="D86" i="51"/>
  <c r="D114" i="51"/>
  <c r="P180" i="51"/>
  <c r="P166" i="51"/>
  <c r="P170" i="51"/>
  <c r="P168" i="51"/>
  <c r="P150" i="51"/>
  <c r="P139" i="51"/>
  <c r="P135" i="51"/>
  <c r="P145" i="51"/>
  <c r="P129" i="51"/>
  <c r="P158" i="51"/>
  <c r="P164" i="51"/>
  <c r="P152" i="51"/>
  <c r="P148" i="51"/>
  <c r="P171" i="51"/>
  <c r="P136" i="51"/>
  <c r="P172" i="51"/>
  <c r="P155" i="51"/>
  <c r="P132" i="51"/>
  <c r="P140" i="51"/>
  <c r="P160" i="51"/>
  <c r="P161" i="51"/>
  <c r="P137" i="51"/>
  <c r="P179" i="51"/>
  <c r="P175" i="51"/>
  <c r="P154" i="51"/>
  <c r="P173" i="51"/>
  <c r="P142" i="51"/>
  <c r="P162" i="51"/>
  <c r="P178" i="51"/>
  <c r="P134" i="51"/>
  <c r="P165" i="51"/>
  <c r="P149" i="51"/>
  <c r="L105" i="51"/>
  <c r="L99" i="51"/>
  <c r="L81" i="51"/>
  <c r="L98" i="51"/>
  <c r="L84" i="51"/>
  <c r="L106" i="51"/>
  <c r="L68" i="51"/>
  <c r="L117" i="51"/>
  <c r="L77" i="51"/>
  <c r="L75" i="51"/>
  <c r="L95" i="51"/>
  <c r="L115" i="51"/>
  <c r="L71" i="51"/>
  <c r="L82" i="51"/>
  <c r="L79" i="51"/>
  <c r="L107" i="51"/>
  <c r="L116" i="51"/>
  <c r="L108" i="51"/>
  <c r="L76" i="51"/>
  <c r="L103" i="51"/>
  <c r="L91" i="51"/>
  <c r="L87" i="51"/>
  <c r="L111" i="51"/>
  <c r="L112" i="51"/>
  <c r="L85" i="51"/>
  <c r="L109" i="51"/>
  <c r="L89" i="51"/>
  <c r="L90" i="51"/>
  <c r="L104" i="51"/>
  <c r="L118" i="51"/>
  <c r="L94" i="51"/>
  <c r="L88" i="51"/>
  <c r="L80" i="51"/>
  <c r="B227" i="51"/>
  <c r="B224" i="51"/>
  <c r="B204" i="51"/>
  <c r="B192" i="51"/>
  <c r="B201" i="51"/>
  <c r="B231" i="51"/>
  <c r="B229" i="51"/>
  <c r="B200" i="51"/>
  <c r="B190" i="51"/>
  <c r="B239" i="51"/>
  <c r="B225" i="51"/>
  <c r="B213" i="51"/>
  <c r="B195" i="51"/>
  <c r="B210" i="51"/>
  <c r="B202" i="51"/>
  <c r="B215" i="51"/>
  <c r="L227" i="51"/>
  <c r="L224" i="51"/>
  <c r="L192" i="51"/>
  <c r="L201" i="51"/>
  <c r="L211" i="51"/>
  <c r="L228" i="51"/>
  <c r="L212" i="51"/>
  <c r="L225" i="51"/>
  <c r="L209" i="51"/>
  <c r="L226" i="51"/>
  <c r="L197" i="51"/>
  <c r="L233" i="51"/>
  <c r="L208" i="51"/>
  <c r="L210" i="51"/>
  <c r="L236" i="51"/>
  <c r="L205" i="51"/>
  <c r="N227" i="51"/>
  <c r="N191" i="51"/>
  <c r="N229" i="51"/>
  <c r="N222" i="51"/>
  <c r="N223" i="51"/>
  <c r="N238" i="51"/>
  <c r="N196" i="51"/>
  <c r="N230" i="51"/>
  <c r="N218" i="51"/>
  <c r="N212" i="51"/>
  <c r="N219" i="51"/>
  <c r="N213" i="51"/>
  <c r="N199" i="51"/>
  <c r="N240" i="51"/>
  <c r="N235" i="51"/>
  <c r="N202" i="51"/>
  <c r="N215" i="51"/>
  <c r="H227" i="51"/>
  <c r="H198" i="51"/>
  <c r="H232" i="51"/>
  <c r="H217" i="51"/>
  <c r="H210" i="51"/>
  <c r="H205" i="51"/>
  <c r="B205" i="51"/>
  <c r="D215" i="51"/>
  <c r="J215" i="51"/>
  <c r="J237" i="51"/>
  <c r="L237" i="51"/>
  <c r="H202" i="51"/>
  <c r="H236" i="51"/>
  <c r="N236" i="51"/>
  <c r="J210" i="51"/>
  <c r="J208" i="51"/>
  <c r="H208" i="51"/>
  <c r="B208" i="51"/>
  <c r="N217" i="51"/>
  <c r="J235" i="51"/>
  <c r="D235" i="51"/>
  <c r="J216" i="51"/>
  <c r="P214" i="51"/>
  <c r="H214" i="51"/>
  <c r="H240" i="51"/>
  <c r="B240" i="51"/>
  <c r="J194" i="51"/>
  <c r="P194" i="51"/>
  <c r="P233" i="51"/>
  <c r="J197" i="51"/>
  <c r="H226" i="51"/>
  <c r="N226" i="51"/>
  <c r="P195" i="51"/>
  <c r="H195" i="51"/>
  <c r="N232" i="51"/>
  <c r="H199" i="51"/>
  <c r="J209" i="51"/>
  <c r="N209" i="51"/>
  <c r="P213" i="51"/>
  <c r="L213" i="51"/>
  <c r="P225" i="51"/>
  <c r="P219" i="51"/>
  <c r="D219" i="51"/>
  <c r="B219" i="51"/>
  <c r="H212" i="51"/>
  <c r="B212" i="51"/>
  <c r="D239" i="51"/>
  <c r="N239" i="51"/>
  <c r="H218" i="51"/>
  <c r="P198" i="51"/>
  <c r="D190" i="51"/>
  <c r="L190" i="51"/>
  <c r="N228" i="51"/>
  <c r="H230" i="51"/>
  <c r="P206" i="51"/>
  <c r="N206" i="51"/>
  <c r="B206" i="51"/>
  <c r="B196" i="51"/>
  <c r="H196" i="51"/>
  <c r="H238" i="51"/>
  <c r="H223" i="51"/>
  <c r="H220" i="51"/>
  <c r="J220" i="51"/>
  <c r="B220" i="51"/>
  <c r="H200" i="51"/>
  <c r="J222" i="51"/>
  <c r="D222" i="51"/>
  <c r="B222" i="51"/>
  <c r="N211" i="51"/>
  <c r="B211" i="51"/>
  <c r="J229" i="51"/>
  <c r="L229" i="51"/>
  <c r="H231" i="51"/>
  <c r="P203" i="51"/>
  <c r="N203" i="51"/>
  <c r="J207" i="51"/>
  <c r="D207" i="51"/>
  <c r="N221" i="51"/>
  <c r="H221" i="51"/>
  <c r="P201" i="51"/>
  <c r="J192" i="51"/>
  <c r="P192" i="51"/>
  <c r="N204" i="51"/>
  <c r="H204" i="51"/>
  <c r="L191" i="51"/>
  <c r="N193" i="51"/>
  <c r="L193" i="51"/>
  <c r="J234" i="51"/>
  <c r="H234" i="51"/>
  <c r="J224" i="51"/>
  <c r="P157" i="51"/>
  <c r="H96" i="51"/>
  <c r="L96" i="51"/>
  <c r="D144" i="51"/>
  <c r="N83" i="51"/>
  <c r="B144" i="51"/>
  <c r="L93" i="51"/>
  <c r="H93" i="51"/>
  <c r="N93" i="51"/>
  <c r="B154" i="51"/>
  <c r="H115" i="51"/>
  <c r="N115" i="51"/>
  <c r="L114" i="51"/>
  <c r="J88" i="51"/>
  <c r="P86" i="51"/>
  <c r="H95" i="51"/>
  <c r="N95" i="51"/>
  <c r="L113" i="51"/>
  <c r="N113" i="51"/>
  <c r="B174" i="51"/>
  <c r="D94" i="51"/>
  <c r="P153" i="51"/>
  <c r="H92" i="51"/>
  <c r="D118" i="51"/>
  <c r="P133" i="51"/>
  <c r="L72" i="51"/>
  <c r="H111" i="51"/>
  <c r="N111" i="51"/>
  <c r="D136" i="51"/>
  <c r="B136" i="51"/>
  <c r="J104" i="51"/>
  <c r="N134" i="51"/>
  <c r="B134" i="51"/>
  <c r="L110" i="51"/>
  <c r="P138" i="51"/>
  <c r="H77" i="51"/>
  <c r="H97" i="51"/>
  <c r="J90" i="51"/>
  <c r="H90" i="51"/>
  <c r="D178" i="51"/>
  <c r="D137" i="51"/>
  <c r="P167" i="51"/>
  <c r="D169" i="51"/>
  <c r="B145" i="51"/>
  <c r="J84" i="51"/>
  <c r="B135" i="51"/>
  <c r="H74" i="51"/>
  <c r="D116" i="51"/>
  <c r="B177" i="51"/>
  <c r="D159" i="51"/>
  <c r="L78" i="51"/>
  <c r="D78" i="51"/>
  <c r="D161" i="51"/>
  <c r="N150" i="51"/>
  <c r="D89" i="51"/>
  <c r="D107" i="51"/>
  <c r="N81" i="51"/>
  <c r="N146" i="51"/>
  <c r="P146" i="51"/>
  <c r="H99" i="51"/>
  <c r="N99" i="51"/>
  <c r="D140" i="51"/>
  <c r="B140" i="51"/>
  <c r="P130" i="51"/>
  <c r="H69" i="51"/>
  <c r="N71" i="51"/>
  <c r="N112" i="51"/>
  <c r="P112" i="51"/>
  <c r="L102" i="51"/>
  <c r="P215" i="51"/>
  <c r="H215" i="51"/>
  <c r="D202" i="51"/>
  <c r="D236" i="51"/>
  <c r="N208" i="51"/>
  <c r="P217" i="51"/>
  <c r="B217" i="51"/>
  <c r="H235" i="51"/>
  <c r="H216" i="51"/>
  <c r="P240" i="51"/>
  <c r="H194" i="51"/>
  <c r="N233" i="51"/>
  <c r="D226" i="51"/>
  <c r="B226" i="51"/>
  <c r="L232" i="51"/>
  <c r="D199" i="51"/>
  <c r="H209" i="51"/>
  <c r="B209" i="51"/>
  <c r="D213" i="51"/>
  <c r="H219" i="51"/>
  <c r="D212" i="51"/>
  <c r="L239" i="51"/>
  <c r="D218" i="51"/>
  <c r="P190" i="51"/>
  <c r="N190" i="51"/>
  <c r="P230" i="51"/>
  <c r="H206" i="51"/>
  <c r="D196" i="51"/>
  <c r="L238" i="51"/>
  <c r="L223" i="51"/>
  <c r="L220" i="51"/>
  <c r="L222" i="51"/>
  <c r="P211" i="51"/>
  <c r="P229" i="51"/>
  <c r="H207" i="51"/>
  <c r="B207" i="51"/>
  <c r="J221" i="51"/>
  <c r="B221" i="51"/>
  <c r="D191" i="51"/>
  <c r="D193" i="51"/>
  <c r="B193" i="51"/>
  <c r="N157" i="51"/>
  <c r="P144" i="51"/>
  <c r="L83" i="51"/>
  <c r="P93" i="51"/>
  <c r="P176" i="51"/>
  <c r="P147" i="51"/>
  <c r="P156" i="51"/>
  <c r="N136" i="51"/>
  <c r="N165" i="51"/>
  <c r="N171" i="51"/>
  <c r="D138" i="51"/>
  <c r="P91" i="51"/>
  <c r="D158" i="51"/>
  <c r="N76" i="51"/>
  <c r="P169" i="51"/>
  <c r="D135" i="51"/>
  <c r="H116" i="51"/>
  <c r="N101" i="51"/>
  <c r="B162" i="51"/>
  <c r="N78" i="51"/>
  <c r="L100" i="51"/>
  <c r="D170" i="51"/>
  <c r="D81" i="51"/>
  <c r="H85" i="51"/>
  <c r="J99" i="51"/>
  <c r="B160" i="51"/>
  <c r="D70" i="51"/>
  <c r="B143" i="51"/>
  <c r="D71" i="51"/>
  <c r="P163" i="51"/>
  <c r="AC241" i="51"/>
  <c r="Q58" i="51"/>
  <c r="P44" i="51" s="1"/>
  <c r="M58" i="51"/>
  <c r="L44" i="51" s="1"/>
  <c r="K58" i="51"/>
  <c r="J44" i="51" s="1"/>
  <c r="AC119" i="51"/>
  <c r="E58" i="51"/>
  <c r="D44" i="51" s="1"/>
  <c r="AC180" i="51"/>
  <c r="S58" i="51"/>
  <c r="R56" i="51" s="1"/>
  <c r="C58" i="51"/>
  <c r="B44" i="51" s="1"/>
  <c r="O58" i="51"/>
  <c r="N44" i="51" s="1"/>
  <c r="I58" i="51"/>
  <c r="H44" i="51" s="1"/>
  <c r="Z26" i="51" l="1"/>
  <c r="Z36" i="51"/>
  <c r="Z56" i="51"/>
  <c r="X40" i="51"/>
  <c r="Z35" i="51"/>
  <c r="Z53" i="51"/>
  <c r="Z23" i="51"/>
  <c r="X8" i="51"/>
  <c r="Z52" i="51"/>
  <c r="Z49" i="51"/>
  <c r="Z29" i="51"/>
  <c r="Z37" i="51"/>
  <c r="Z20" i="51"/>
  <c r="Z16" i="51"/>
  <c r="Z25" i="51"/>
  <c r="Z54" i="51"/>
  <c r="V23" i="51"/>
  <c r="V12" i="51"/>
  <c r="Z42" i="51"/>
  <c r="Z47" i="51"/>
  <c r="Z28" i="51"/>
  <c r="V7" i="51"/>
  <c r="Z33" i="51"/>
  <c r="Z13" i="51"/>
  <c r="Z45" i="51"/>
  <c r="Z41" i="51"/>
  <c r="Z17" i="51"/>
  <c r="V15" i="51"/>
  <c r="V28" i="51"/>
  <c r="V51" i="51"/>
  <c r="Z12" i="51"/>
  <c r="Z57" i="51"/>
  <c r="V40" i="51"/>
  <c r="V53" i="51"/>
  <c r="V36" i="51"/>
  <c r="Z11" i="51"/>
  <c r="Z40" i="51"/>
  <c r="Z19" i="51"/>
  <c r="Z39" i="51"/>
  <c r="Z32" i="51"/>
  <c r="Z18" i="51"/>
  <c r="V18" i="51"/>
  <c r="Z15" i="51"/>
  <c r="V31" i="51"/>
  <c r="Z9" i="51"/>
  <c r="Z55" i="51"/>
  <c r="Z27" i="51"/>
  <c r="Z21" i="51"/>
  <c r="Z50" i="51"/>
  <c r="V34" i="51"/>
  <c r="X241" i="51"/>
  <c r="Z241" i="51"/>
  <c r="V41" i="51"/>
  <c r="V37" i="51"/>
  <c r="V13" i="51"/>
  <c r="V49" i="51"/>
  <c r="V14" i="51"/>
  <c r="V46" i="51"/>
  <c r="V39" i="51"/>
  <c r="V35" i="51"/>
  <c r="V33" i="51"/>
  <c r="V26" i="51"/>
  <c r="V55" i="51"/>
  <c r="V27" i="51"/>
  <c r="V57" i="51"/>
  <c r="V42" i="51"/>
  <c r="V48" i="51"/>
  <c r="V56" i="51"/>
  <c r="V47" i="51"/>
  <c r="V22" i="51"/>
  <c r="V29" i="51"/>
  <c r="V25" i="51"/>
  <c r="V38" i="51"/>
  <c r="V45" i="51"/>
  <c r="V10" i="51"/>
  <c r="V52" i="51"/>
  <c r="V54" i="51"/>
  <c r="V16" i="51"/>
  <c r="V30" i="51"/>
  <c r="V9" i="51"/>
  <c r="V20" i="51"/>
  <c r="V50" i="51"/>
  <c r="V11" i="51"/>
  <c r="V8" i="51"/>
  <c r="V24" i="51"/>
  <c r="X55" i="51"/>
  <c r="V21" i="51"/>
  <c r="V19" i="51"/>
  <c r="X7" i="51"/>
  <c r="X29" i="51"/>
  <c r="X39" i="51"/>
  <c r="X9" i="51"/>
  <c r="X35" i="51"/>
  <c r="X44" i="51"/>
  <c r="X51" i="51"/>
  <c r="V241" i="51"/>
  <c r="X36" i="51"/>
  <c r="X32" i="51"/>
  <c r="X11" i="51"/>
  <c r="X53" i="51"/>
  <c r="X23" i="51"/>
  <c r="X20" i="51"/>
  <c r="X42" i="51"/>
  <c r="X12" i="51"/>
  <c r="X17" i="51"/>
  <c r="X57" i="51"/>
  <c r="X49" i="51"/>
  <c r="X10" i="51"/>
  <c r="X14" i="51"/>
  <c r="X27" i="51"/>
  <c r="X41" i="51"/>
  <c r="X18" i="51"/>
  <c r="X33" i="51"/>
  <c r="Z24" i="51"/>
  <c r="Z44" i="51"/>
  <c r="X38" i="51"/>
  <c r="X50" i="51"/>
  <c r="X19" i="51"/>
  <c r="X25" i="51"/>
  <c r="X52" i="51"/>
  <c r="X31" i="51"/>
  <c r="X24" i="51"/>
  <c r="X22" i="51"/>
  <c r="Z7" i="51"/>
  <c r="Z51" i="51"/>
  <c r="X48" i="51"/>
  <c r="Z43" i="51"/>
  <c r="X13" i="51"/>
  <c r="X15" i="51"/>
  <c r="X26" i="51"/>
  <c r="Z30" i="51"/>
  <c r="X21" i="51"/>
  <c r="X47" i="51"/>
  <c r="X54" i="51"/>
  <c r="X30" i="51"/>
  <c r="X45" i="51"/>
  <c r="X34" i="51"/>
  <c r="Z8" i="51"/>
  <c r="Z22" i="51"/>
  <c r="Z34" i="51"/>
  <c r="X43" i="51"/>
  <c r="Z10" i="51"/>
  <c r="Z46" i="51"/>
  <c r="X37" i="51"/>
  <c r="Z48" i="51"/>
  <c r="X56" i="51"/>
  <c r="X46" i="51"/>
  <c r="V32" i="51"/>
  <c r="V44" i="51"/>
  <c r="V43" i="51"/>
  <c r="X16" i="51"/>
  <c r="Z31" i="51"/>
  <c r="R57" i="51"/>
  <c r="P42" i="51"/>
  <c r="N10" i="51"/>
  <c r="N49" i="51"/>
  <c r="N43" i="51"/>
  <c r="D24" i="51"/>
  <c r="D33" i="51"/>
  <c r="D54" i="51"/>
  <c r="D27" i="51"/>
  <c r="D51" i="51"/>
  <c r="R9" i="51"/>
  <c r="J28" i="51"/>
  <c r="D55" i="51"/>
  <c r="N16" i="51"/>
  <c r="D14" i="51"/>
  <c r="P57" i="51"/>
  <c r="R27" i="51"/>
  <c r="R32" i="51"/>
  <c r="R51" i="51"/>
  <c r="N24" i="51"/>
  <c r="D17" i="51"/>
  <c r="R40" i="51"/>
  <c r="N47" i="51"/>
  <c r="P56" i="51"/>
  <c r="J50" i="51"/>
  <c r="N19" i="51"/>
  <c r="J8" i="51"/>
  <c r="N46" i="51"/>
  <c r="P15" i="51"/>
  <c r="J36" i="51"/>
  <c r="R26" i="51"/>
  <c r="D11" i="51"/>
  <c r="J54" i="51"/>
  <c r="R8" i="51"/>
  <c r="R20" i="51"/>
  <c r="R15" i="51"/>
  <c r="D12" i="51"/>
  <c r="N52" i="51"/>
  <c r="J25" i="51"/>
  <c r="D53" i="51"/>
  <c r="J51" i="51"/>
  <c r="R21" i="51"/>
  <c r="N48" i="51"/>
  <c r="N40" i="51"/>
  <c r="R13" i="51"/>
  <c r="J56" i="51"/>
  <c r="N26" i="51"/>
  <c r="R14" i="51"/>
  <c r="N25" i="51"/>
  <c r="N53" i="51"/>
  <c r="D21" i="51"/>
  <c r="J24" i="51"/>
  <c r="R37" i="51"/>
  <c r="N55" i="51"/>
  <c r="J30" i="51"/>
  <c r="N34" i="51"/>
  <c r="P10" i="51"/>
  <c r="N38" i="51"/>
  <c r="D28" i="51"/>
  <c r="N36" i="51"/>
  <c r="P12" i="51"/>
  <c r="J11" i="51"/>
  <c r="J34" i="51"/>
  <c r="D241" i="51"/>
  <c r="N241" i="51"/>
  <c r="H241" i="51"/>
  <c r="J9" i="51"/>
  <c r="P17" i="51"/>
  <c r="R36" i="51"/>
  <c r="P26" i="51"/>
  <c r="P50" i="51"/>
  <c r="D25" i="51"/>
  <c r="J53" i="51"/>
  <c r="N32" i="51"/>
  <c r="D41" i="51"/>
  <c r="P39" i="51"/>
  <c r="D37" i="51"/>
  <c r="P47" i="51"/>
  <c r="N56" i="51"/>
  <c r="N30" i="51"/>
  <c r="N12" i="51"/>
  <c r="P52" i="51"/>
  <c r="R53" i="51"/>
  <c r="J22" i="51"/>
  <c r="N21" i="51"/>
  <c r="J18" i="51"/>
  <c r="D20" i="51"/>
  <c r="R55" i="51"/>
  <c r="H119" i="51"/>
  <c r="J26" i="51"/>
  <c r="P25" i="51"/>
  <c r="D32" i="51"/>
  <c r="R18" i="51"/>
  <c r="N23" i="51"/>
  <c r="P119" i="51"/>
  <c r="R42" i="51"/>
  <c r="P43" i="51"/>
  <c r="D50" i="51"/>
  <c r="J57" i="51"/>
  <c r="P9" i="51"/>
  <c r="J13" i="51"/>
  <c r="R29" i="51"/>
  <c r="P31" i="51"/>
  <c r="R54" i="51"/>
  <c r="P35" i="51"/>
  <c r="R38" i="51"/>
  <c r="J39" i="51"/>
  <c r="J47" i="51"/>
  <c r="P29" i="51"/>
  <c r="P49" i="51"/>
  <c r="P11" i="51"/>
  <c r="N33" i="51"/>
  <c r="P54" i="51"/>
  <c r="N41" i="51"/>
  <c r="J10" i="51"/>
  <c r="P28" i="51"/>
  <c r="N17" i="51"/>
  <c r="N14" i="51"/>
  <c r="P53" i="51"/>
  <c r="P22" i="51"/>
  <c r="N8" i="51"/>
  <c r="J20" i="51"/>
  <c r="N22" i="51"/>
  <c r="L7" i="51"/>
  <c r="L23" i="51"/>
  <c r="L15" i="51"/>
  <c r="H52" i="51"/>
  <c r="B32" i="51"/>
  <c r="B22" i="51"/>
  <c r="B10" i="51"/>
  <c r="B18" i="51"/>
  <c r="H38" i="51"/>
  <c r="B20" i="51"/>
  <c r="H48" i="51"/>
  <c r="H40" i="51"/>
  <c r="H45" i="51"/>
  <c r="B56" i="51"/>
  <c r="L33" i="51"/>
  <c r="L25" i="51"/>
  <c r="L41" i="51"/>
  <c r="H8" i="51"/>
  <c r="L46" i="51"/>
  <c r="L28" i="51"/>
  <c r="B17" i="51"/>
  <c r="H31" i="51"/>
  <c r="L35" i="51"/>
  <c r="H51" i="51"/>
  <c r="H9" i="51"/>
  <c r="L20" i="51"/>
  <c r="H17" i="51"/>
  <c r="L55" i="51"/>
  <c r="H47" i="51"/>
  <c r="N119" i="51"/>
  <c r="B29" i="51"/>
  <c r="B42" i="51"/>
  <c r="B26" i="51"/>
  <c r="B16" i="51"/>
  <c r="B49" i="51"/>
  <c r="B7" i="51"/>
  <c r="H7" i="51"/>
  <c r="J241" i="51"/>
  <c r="R119" i="51"/>
  <c r="L42" i="51"/>
  <c r="L26" i="51"/>
  <c r="L49" i="51"/>
  <c r="H14" i="51"/>
  <c r="H11" i="51"/>
  <c r="H33" i="51"/>
  <c r="B52" i="51"/>
  <c r="H34" i="51"/>
  <c r="B54" i="51"/>
  <c r="H32" i="51"/>
  <c r="H41" i="51"/>
  <c r="B38" i="51"/>
  <c r="B24" i="51"/>
  <c r="B48" i="51"/>
  <c r="H46" i="51"/>
  <c r="H37" i="51"/>
  <c r="B40" i="51"/>
  <c r="B45" i="51"/>
  <c r="J119" i="51"/>
  <c r="L43" i="51"/>
  <c r="B31" i="51"/>
  <c r="L52" i="51"/>
  <c r="B27" i="51"/>
  <c r="H22" i="51"/>
  <c r="B35" i="51"/>
  <c r="B51" i="51"/>
  <c r="B21" i="51"/>
  <c r="H18" i="51"/>
  <c r="H20" i="51"/>
  <c r="L48" i="51"/>
  <c r="B39" i="51"/>
  <c r="H23" i="51"/>
  <c r="L45" i="51"/>
  <c r="L31" i="51"/>
  <c r="B19" i="51"/>
  <c r="H35" i="51"/>
  <c r="L9" i="51"/>
  <c r="L17" i="51"/>
  <c r="H55" i="51"/>
  <c r="L47" i="51"/>
  <c r="B119" i="51"/>
  <c r="B15" i="51"/>
  <c r="H29" i="51"/>
  <c r="B36" i="51"/>
  <c r="H42" i="51"/>
  <c r="H30" i="51"/>
  <c r="H26" i="51"/>
  <c r="H49" i="51"/>
  <c r="L14" i="51"/>
  <c r="B57" i="51"/>
  <c r="R7" i="51"/>
  <c r="R44" i="51"/>
  <c r="N7" i="51"/>
  <c r="P241" i="51"/>
  <c r="D7" i="51"/>
  <c r="L241" i="51"/>
  <c r="J7" i="51"/>
  <c r="B241" i="51"/>
  <c r="J21" i="51"/>
  <c r="N18" i="51"/>
  <c r="J46" i="51"/>
  <c r="P13" i="51"/>
  <c r="L119" i="51"/>
  <c r="N29" i="51"/>
  <c r="L36" i="51"/>
  <c r="P30" i="51"/>
  <c r="D16" i="51"/>
  <c r="H12" i="51"/>
  <c r="B43" i="51"/>
  <c r="J14" i="51"/>
  <c r="L57" i="51"/>
  <c r="J31" i="51"/>
  <c r="B33" i="51"/>
  <c r="J52" i="51"/>
  <c r="R34" i="51"/>
  <c r="B34" i="51"/>
  <c r="B25" i="51"/>
  <c r="P27" i="51"/>
  <c r="H53" i="51"/>
  <c r="D19" i="51"/>
  <c r="H54" i="51"/>
  <c r="J35" i="51"/>
  <c r="B41" i="51"/>
  <c r="P51" i="51"/>
  <c r="P8" i="51"/>
  <c r="D38" i="51"/>
  <c r="J48" i="51"/>
  <c r="R46" i="51"/>
  <c r="B46" i="51"/>
  <c r="H28" i="51"/>
  <c r="D39" i="51"/>
  <c r="B37" i="51"/>
  <c r="J40" i="51"/>
  <c r="P55" i="51"/>
  <c r="J23" i="51"/>
  <c r="D47" i="51"/>
  <c r="J45" i="51"/>
  <c r="D119" i="51"/>
  <c r="D15" i="51"/>
  <c r="D36" i="51"/>
  <c r="L16" i="51"/>
  <c r="L12" i="51"/>
  <c r="H43" i="51"/>
  <c r="N50" i="51"/>
  <c r="B11" i="51"/>
  <c r="R31" i="51"/>
  <c r="R33" i="51"/>
  <c r="L34" i="51"/>
  <c r="R25" i="51"/>
  <c r="L53" i="51"/>
  <c r="L54" i="51"/>
  <c r="L32" i="51"/>
  <c r="R35" i="51"/>
  <c r="R41" i="51"/>
  <c r="H10" i="51"/>
  <c r="D8" i="51"/>
  <c r="D9" i="51"/>
  <c r="B9" i="51"/>
  <c r="P38" i="51"/>
  <c r="L24" i="51"/>
  <c r="P48" i="51"/>
  <c r="R28" i="51"/>
  <c r="R39" i="51"/>
  <c r="N37" i="51"/>
  <c r="L40" i="51"/>
  <c r="D13" i="51"/>
  <c r="B13" i="51"/>
  <c r="B47" i="51"/>
  <c r="N45" i="51"/>
  <c r="H15" i="51"/>
  <c r="J42" i="51"/>
  <c r="R12" i="51"/>
  <c r="L11" i="51"/>
  <c r="D52" i="51"/>
  <c r="H27" i="51"/>
  <c r="P19" i="51"/>
  <c r="D22" i="51"/>
  <c r="P41" i="51"/>
  <c r="D10" i="51"/>
  <c r="H21" i="51"/>
  <c r="P18" i="51"/>
  <c r="R24" i="51"/>
  <c r="N20" i="51"/>
  <c r="L39" i="51"/>
  <c r="P37" i="51"/>
  <c r="H13" i="51"/>
  <c r="P23" i="51"/>
  <c r="N15" i="51"/>
  <c r="D29" i="51"/>
  <c r="H36" i="51"/>
  <c r="R30" i="51"/>
  <c r="B30" i="51"/>
  <c r="D49" i="51"/>
  <c r="B12" i="51"/>
  <c r="D43" i="51"/>
  <c r="B14" i="51"/>
  <c r="H50" i="51"/>
  <c r="H57" i="51"/>
  <c r="R19" i="51"/>
  <c r="P7" i="51"/>
  <c r="R241" i="51"/>
  <c r="P21" i="51"/>
  <c r="J38" i="51"/>
  <c r="J17" i="51"/>
  <c r="R23" i="51"/>
  <c r="L29" i="51"/>
  <c r="P36" i="51"/>
  <c r="L30" i="51"/>
  <c r="H16" i="51"/>
  <c r="R49" i="51"/>
  <c r="R43" i="51"/>
  <c r="L50" i="51"/>
  <c r="N57" i="51"/>
  <c r="D31" i="51"/>
  <c r="J33" i="51"/>
  <c r="D34" i="51"/>
  <c r="H25" i="51"/>
  <c r="J27" i="51"/>
  <c r="B53" i="51"/>
  <c r="J19" i="51"/>
  <c r="J32" i="51"/>
  <c r="L22" i="51"/>
  <c r="D35" i="51"/>
  <c r="J41" i="51"/>
  <c r="L10" i="51"/>
  <c r="B8" i="51"/>
  <c r="L18" i="51"/>
  <c r="P20" i="51"/>
  <c r="D46" i="51"/>
  <c r="N28" i="51"/>
  <c r="B28" i="51"/>
  <c r="R17" i="51"/>
  <c r="J37" i="51"/>
  <c r="J55" i="51"/>
  <c r="D23" i="51"/>
  <c r="D45" i="51"/>
  <c r="J15" i="51"/>
  <c r="H56" i="51"/>
  <c r="N42" i="51"/>
  <c r="J16" i="51"/>
  <c r="J12" i="51"/>
  <c r="P14" i="51"/>
  <c r="N11" i="51"/>
  <c r="N31" i="51"/>
  <c r="R52" i="51"/>
  <c r="P34" i="51"/>
  <c r="N27" i="51"/>
  <c r="H19" i="51"/>
  <c r="P32" i="51"/>
  <c r="N35" i="51"/>
  <c r="N51" i="51"/>
  <c r="L8" i="51"/>
  <c r="N9" i="51"/>
  <c r="L38" i="51"/>
  <c r="H24" i="51"/>
  <c r="R48" i="51"/>
  <c r="P46" i="51"/>
  <c r="N39" i="51"/>
  <c r="L37" i="51"/>
  <c r="P40" i="51"/>
  <c r="B55" i="51"/>
  <c r="N13" i="51"/>
  <c r="R47" i="51"/>
  <c r="R45" i="51"/>
  <c r="L56" i="51"/>
  <c r="R16" i="51"/>
  <c r="R11" i="51"/>
  <c r="P33" i="51"/>
  <c r="L27" i="51"/>
  <c r="N54" i="51"/>
  <c r="R22" i="51"/>
  <c r="L51" i="51"/>
  <c r="R10" i="51"/>
  <c r="L21" i="51"/>
  <c r="D18" i="51"/>
  <c r="P24" i="51"/>
  <c r="D48" i="51"/>
  <c r="H39" i="51"/>
  <c r="D40" i="51"/>
  <c r="L13" i="51"/>
  <c r="B23" i="51"/>
  <c r="P45" i="51"/>
  <c r="D56" i="51"/>
  <c r="J29" i="51"/>
  <c r="D42" i="51"/>
  <c r="D30" i="51"/>
  <c r="D26" i="51"/>
  <c r="P16" i="51"/>
  <c r="J49" i="51"/>
  <c r="J43" i="51"/>
  <c r="R50" i="51"/>
  <c r="B50" i="51"/>
  <c r="D57" i="51"/>
  <c r="L19" i="51"/>
  <c r="AB213" i="51"/>
  <c r="AB208" i="51"/>
  <c r="AB206" i="51"/>
  <c r="AB217" i="51"/>
  <c r="AB231" i="51"/>
  <c r="AB195" i="51"/>
  <c r="AB191" i="51"/>
  <c r="AB207" i="51"/>
  <c r="AB225" i="51"/>
  <c r="AB220" i="51"/>
  <c r="AB196" i="51"/>
  <c r="AB219" i="51"/>
  <c r="AB192" i="51"/>
  <c r="AB237" i="51"/>
  <c r="AB221" i="51"/>
  <c r="AB227" i="51"/>
  <c r="AB199" i="51"/>
  <c r="AB203" i="51"/>
  <c r="AB204" i="51"/>
  <c r="AB234" i="51"/>
  <c r="AB236" i="51"/>
  <c r="AB197" i="51"/>
  <c r="AB215" i="51"/>
  <c r="AB209" i="51"/>
  <c r="AB201" i="51"/>
  <c r="AB223" i="51"/>
  <c r="AB239" i="51"/>
  <c r="AB232" i="51"/>
  <c r="AB194" i="51"/>
  <c r="AB200" i="51"/>
  <c r="AB218" i="51"/>
  <c r="AB205" i="51"/>
  <c r="AB229" i="51"/>
  <c r="AB222" i="51"/>
  <c r="AB238" i="51"/>
  <c r="AB212" i="51"/>
  <c r="AB240" i="51"/>
  <c r="AB233" i="51"/>
  <c r="AB228" i="51"/>
  <c r="AB216" i="51"/>
  <c r="AB214" i="51"/>
  <c r="AB211" i="51"/>
  <c r="AB230" i="51"/>
  <c r="AB224" i="51"/>
  <c r="AB226" i="51"/>
  <c r="AB210" i="51"/>
  <c r="AB193" i="51"/>
  <c r="AB235" i="51"/>
  <c r="AB198" i="51"/>
  <c r="AB202" i="51"/>
  <c r="AB190" i="51"/>
  <c r="AB180" i="51"/>
  <c r="AB178" i="51"/>
  <c r="AB176" i="51"/>
  <c r="AB174" i="51"/>
  <c r="AB172" i="51"/>
  <c r="AB170" i="51"/>
  <c r="AB168" i="51"/>
  <c r="AB166" i="51"/>
  <c r="AB164" i="51"/>
  <c r="AB162" i="51"/>
  <c r="AB160" i="51"/>
  <c r="AB158" i="51"/>
  <c r="AB156" i="51"/>
  <c r="AB154" i="51"/>
  <c r="AB152" i="51"/>
  <c r="AB150" i="51"/>
  <c r="AB148" i="51"/>
  <c r="AB146" i="51"/>
  <c r="AB144" i="51"/>
  <c r="AB142" i="51"/>
  <c r="AB140" i="51"/>
  <c r="AB138" i="51"/>
  <c r="AB136" i="51"/>
  <c r="AB134" i="51"/>
  <c r="AB132" i="51"/>
  <c r="AB130" i="51"/>
  <c r="AB179" i="51"/>
  <c r="AB177" i="51"/>
  <c r="AB175" i="51"/>
  <c r="AB173" i="51"/>
  <c r="AB171" i="51"/>
  <c r="AB169" i="51"/>
  <c r="AB167" i="51"/>
  <c r="AB165" i="51"/>
  <c r="AB163" i="51"/>
  <c r="AB161" i="51"/>
  <c r="AB159" i="51"/>
  <c r="AB157" i="51"/>
  <c r="AB155" i="51"/>
  <c r="AB153" i="51"/>
  <c r="AB151" i="51"/>
  <c r="AB149" i="51"/>
  <c r="AB147" i="51"/>
  <c r="AB145" i="51"/>
  <c r="AB143" i="51"/>
  <c r="AB141" i="51"/>
  <c r="AB139" i="51"/>
  <c r="AB137" i="51"/>
  <c r="AB135" i="51"/>
  <c r="AB133" i="51"/>
  <c r="AB131" i="51"/>
  <c r="AB129" i="51"/>
  <c r="AB117" i="51"/>
  <c r="AB115" i="51"/>
  <c r="AB113" i="51"/>
  <c r="AB111" i="51"/>
  <c r="AB109" i="51"/>
  <c r="AB107" i="51"/>
  <c r="AB105" i="51"/>
  <c r="AB103" i="51"/>
  <c r="AB101" i="51"/>
  <c r="AB99" i="51"/>
  <c r="AB97" i="51"/>
  <c r="AB95" i="51"/>
  <c r="AB93" i="51"/>
  <c r="AB91" i="51"/>
  <c r="AB89" i="51"/>
  <c r="AB87" i="51"/>
  <c r="AB85" i="51"/>
  <c r="AB83" i="51"/>
  <c r="AB81" i="51"/>
  <c r="AB79" i="51"/>
  <c r="AB77" i="51"/>
  <c r="AB75" i="51"/>
  <c r="AB73" i="51"/>
  <c r="AB71" i="51"/>
  <c r="AB69" i="51"/>
  <c r="AB118" i="51"/>
  <c r="AB116" i="51"/>
  <c r="AB114" i="51"/>
  <c r="AB112" i="51"/>
  <c r="AB110" i="51"/>
  <c r="AB108" i="51"/>
  <c r="AB106" i="51"/>
  <c r="AB104" i="51"/>
  <c r="AB102" i="51"/>
  <c r="AB100" i="51"/>
  <c r="AB98" i="51"/>
  <c r="AB96" i="51"/>
  <c r="AB94" i="51"/>
  <c r="AB92" i="51"/>
  <c r="AB90" i="51"/>
  <c r="AB88" i="51"/>
  <c r="AB86" i="51"/>
  <c r="AB84" i="51"/>
  <c r="AB82" i="51"/>
  <c r="AB80" i="51"/>
  <c r="AB78" i="51"/>
  <c r="AB76" i="51"/>
  <c r="AB74" i="51"/>
  <c r="AB72" i="51"/>
  <c r="AB70" i="51"/>
  <c r="AB68" i="51"/>
  <c r="AC58" i="51"/>
  <c r="B58" i="48"/>
  <c r="Z58" i="51" l="1"/>
  <c r="V58" i="51"/>
  <c r="X58" i="51"/>
  <c r="J58" i="51"/>
  <c r="D58" i="51"/>
  <c r="N58" i="51"/>
  <c r="R58" i="51"/>
  <c r="B58" i="51"/>
  <c r="P58" i="51"/>
  <c r="H58" i="51"/>
  <c r="L58" i="51"/>
  <c r="AB241" i="51"/>
  <c r="AB119" i="51"/>
  <c r="AB57" i="51"/>
  <c r="AB55" i="51"/>
  <c r="AB53" i="51"/>
  <c r="AB51" i="51"/>
  <c r="AB49" i="51"/>
  <c r="AB47" i="51"/>
  <c r="AB45" i="51"/>
  <c r="AB43" i="51"/>
  <c r="AB41" i="51"/>
  <c r="AB39" i="51"/>
  <c r="AB37" i="51"/>
  <c r="AB35" i="51"/>
  <c r="AB33" i="51"/>
  <c r="AB31" i="51"/>
  <c r="AB29" i="51"/>
  <c r="AB27" i="51"/>
  <c r="AB25" i="51"/>
  <c r="AB23" i="51"/>
  <c r="AB21" i="51"/>
  <c r="AB19" i="51"/>
  <c r="AB17" i="51"/>
  <c r="AB15" i="51"/>
  <c r="AB13" i="51"/>
  <c r="AB11" i="51"/>
  <c r="AB9" i="51"/>
  <c r="AB7" i="51"/>
  <c r="AB56" i="51"/>
  <c r="AB54" i="51"/>
  <c r="AB52" i="51"/>
  <c r="AB50" i="51"/>
  <c r="AB48" i="51"/>
  <c r="AB46" i="51"/>
  <c r="AB44" i="51"/>
  <c r="AB42" i="51"/>
  <c r="AB40" i="51"/>
  <c r="AB38" i="51"/>
  <c r="AB36" i="51"/>
  <c r="AB34" i="51"/>
  <c r="AB32" i="51"/>
  <c r="AB30" i="51"/>
  <c r="AB28" i="51"/>
  <c r="AB26" i="51"/>
  <c r="AB24" i="51"/>
  <c r="AB22" i="51"/>
  <c r="AB20" i="51"/>
  <c r="AB18" i="51"/>
  <c r="AB16" i="51"/>
  <c r="AB14" i="51"/>
  <c r="AB12" i="51"/>
  <c r="AB10" i="51"/>
  <c r="AB8" i="51"/>
  <c r="AB58" i="51" l="1"/>
</calcChain>
</file>

<file path=xl/comments1.xml><?xml version="1.0" encoding="utf-8"?>
<comments xmlns="http://schemas.openxmlformats.org/spreadsheetml/2006/main">
  <authors>
    <author>cesar.rivera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Contiene la compensación de ISAN por 13,678,356</t>
        </r>
      </text>
    </comment>
  </commentList>
</comments>
</file>

<file path=xl/comments2.xml><?xml version="1.0" encoding="utf-8"?>
<comments xmlns="http://schemas.openxmlformats.org/spreadsheetml/2006/main">
  <authors>
    <author>cesar.rivera</author>
  </authors>
  <commentList>
    <comment ref="L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<sst xmlns="http://schemas.openxmlformats.org/spreadsheetml/2006/main" count="1545" uniqueCount="277">
  <si>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</si>
  <si>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</si>
  <si>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</si>
  <si>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</si>
  <si>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</si>
  <si>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</si>
  <si>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</si>
  <si>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</si>
  <si>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</si>
  <si>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</si>
  <si>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</si>
  <si>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</si>
  <si>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</si>
  <si>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</si>
  <si>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</si>
  <si>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</si>
  <si>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</si>
  <si>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</si>
  <si>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</si>
  <si>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</si>
  <si>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</si>
  <si>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</si>
  <si>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</si>
  <si>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</si>
  <si>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</si>
  <si>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</si>
  <si>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</si>
  <si>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</si>
  <si>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</si>
  <si>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</si>
  <si>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</si>
  <si>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</si>
  <si>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</si>
  <si>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</si>
  <si>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</si>
  <si>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</si>
  <si>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</si>
  <si>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</si>
  <si>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</si>
  <si>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</si>
  <si>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</si>
  <si>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</si>
  <si>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</si>
  <si>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</si>
  <si>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</si>
  <si>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</si>
  <si>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</si>
  <si>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</si>
  <si>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</si>
  <si>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</si>
  <si>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</si>
  <si>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</si>
  <si>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</si>
  <si>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</si>
  <si>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</si>
  <si>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</si>
  <si>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</si>
  <si>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</si>
  <si>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</si>
  <si>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</si>
  <si>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</si>
  <si>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</si>
  <si>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</si>
  <si>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</si>
  <si>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</si>
  <si>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</si>
  <si>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</si>
  <si>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</si>
  <si>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</si>
  <si>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</si>
  <si>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</si>
  <si>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</si>
  <si>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</si>
  <si>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</si>
  <si>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</si>
  <si>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</si>
  <si>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</si>
  <si>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</si>
  <si>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</si>
  <si>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</si>
  <si>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</si>
  <si>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</si>
  <si>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</si>
  <si>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</si>
  <si>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</si>
  <si>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</si>
  <si>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</si>
  <si>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</si>
  <si>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</si>
  <si>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</si>
  <si>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</si>
  <si>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</si>
  <si>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</si>
  <si>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</si>
  <si>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</si>
  <si>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</si>
  <si>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</si>
  <si>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</si>
  <si>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</si>
  <si>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</si>
  <si>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</si>
  <si>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</si>
  <si>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</si>
  <si>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</si>
  <si>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</si>
  <si>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</si>
  <si>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</si>
  <si>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</si>
  <si>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</si>
  <si>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</si>
  <si>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</si>
  <si>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</si>
  <si>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</si>
  <si>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</si>
  <si>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</si>
  <si>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</si>
  <si>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</si>
  <si>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</si>
  <si>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</si>
  <si>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</si>
  <si>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</si>
  <si>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</si>
  <si>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</si>
  <si>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</si>
  <si>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</si>
  <si>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</si>
  <si>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</si>
  <si>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</si>
  <si>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</si>
  <si>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</si>
  <si>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</si>
  <si>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MAE2=(PI*35%)+(PC*35%)+(CD*30%)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</si>
  <si>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</si>
  <si>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</si>
  <si>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</si>
  <si>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</si>
  <si>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</si>
  <si>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</si>
  <si>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</si>
  <si>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</si>
  <si>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</si>
  <si>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</si>
  <si>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</si>
  <si>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</si>
  <si>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</si>
  <si>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Art 19 - I</t>
  </si>
  <si>
    <t>Art 19 - III y IV</t>
  </si>
  <si>
    <t>Art 19 - VI</t>
  </si>
  <si>
    <t>Art 19 - VII</t>
  </si>
  <si>
    <t>Art 20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</si>
  <si>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</si>
  <si>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</si>
  <si>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</si>
  <si>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</si>
  <si>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</si>
  <si>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</si>
  <si>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</si>
  <si>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</si>
  <si>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</si>
  <si>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</si>
  <si>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</si>
  <si>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</si>
  <si>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(PESOS)</t>
  </si>
  <si>
    <t>ISR PARTICIPABLE</t>
  </si>
  <si>
    <t>Fondo de Compensacion</t>
  </si>
  <si>
    <t xml:space="preserve">Impuesto sobre Adquisición de Vehículos Nuevos (ISAN) </t>
  </si>
  <si>
    <t>COORDINACIÓN DE PLANEACIÓN HACENDARIA</t>
  </si>
  <si>
    <t>RECAUDACIÓN 2017</t>
  </si>
  <si>
    <t>CONCEPTO</t>
  </si>
  <si>
    <t>Fondo General de participaciones (FGP)</t>
  </si>
  <si>
    <t>Impuesto Especial sobre producción y Servicios (IEPS)</t>
  </si>
  <si>
    <t>Fondo de Extracción de Hidrocarburos (FEXHI)</t>
  </si>
  <si>
    <t>Impuesto sobre Automóviles Nuevos (ISAN)</t>
  </si>
  <si>
    <t>Fondo de Compensación de Impuesto sobre Automóviles Nuevos (COMP ISAN)</t>
  </si>
  <si>
    <t>IEPS a la Venta Final de Gasolinas y Diésel (IEPSGYD)</t>
  </si>
  <si>
    <t>Impuesto sobre la Renta (ISR)</t>
  </si>
  <si>
    <t>Fondo de Compensacion ISAN</t>
  </si>
  <si>
    <t>Monto a distribuir</t>
  </si>
  <si>
    <t>POBLACIÓN 2015</t>
  </si>
  <si>
    <t>Fondo de Fomento Municipal (FFM)(70%)</t>
  </si>
  <si>
    <t>Fondo de Fomento Municipal (FFM)(30%)</t>
  </si>
  <si>
    <t xml:space="preserve"> EFICIENCIA RECAUDATORIA</t>
  </si>
  <si>
    <t>CRECIMIENTO RECAUDACION</t>
  </si>
  <si>
    <t>RECAUDACIÓN EN EL IMPUESTO PREDIAL</t>
  </si>
  <si>
    <t>COEFICIENTE DE DISTRIBUCIÓN  30% FFM Art 14 Frac III</t>
  </si>
  <si>
    <t>FACTURACIÓN  2018
(2014-2017)</t>
  </si>
  <si>
    <t>RECAUDACIÓN 2018</t>
  </si>
  <si>
    <t>Eficiencia Recaudatoria</t>
  </si>
  <si>
    <t>COEFICIENTE  DE EFICIENCIA RECAUDATORIA</t>
  </si>
  <si>
    <t xml:space="preserve">TASA DE CRECIMIENTO EN LA RECAUDACIÓN EFECTIVA </t>
  </si>
  <si>
    <t>Tasa&gt;0</t>
  </si>
  <si>
    <t>COEFICIENTE  POR MONTO DE RECAUDACIÓN EN EL IMPUESTO PREDIAL</t>
  </si>
  <si>
    <t xml:space="preserve">DISTRIBUCIÓN POR EFICIENCIA EN LA RECAUDACIÓN  </t>
  </si>
  <si>
    <t>DISTRIBUCIÓN CRECIMIENTO RECAUDACION</t>
  </si>
  <si>
    <t>DISTRIBUCIÓN POR RECAUDACION</t>
  </si>
  <si>
    <t xml:space="preserve"> DISTRIBUCION 30% FFM </t>
  </si>
  <si>
    <t>BGt-1</t>
  </si>
  <si>
    <t>Ri,t-1</t>
  </si>
  <si>
    <t>ERt-1 = Ri,t-1 / BGi,t-1</t>
  </si>
  <si>
    <t>CERi,t = ERi,t-1 /∑ERi,t-1</t>
  </si>
  <si>
    <t>Ri,t-2</t>
  </si>
  <si>
    <t>CRi,t=(Ri,t-1/Ri,t-2)- 1</t>
  </si>
  <si>
    <t>CCRi,t=CRi,t /∑CRi,t</t>
  </si>
  <si>
    <t>REi,t = Ri,t-1 /∑Ri,t-1</t>
  </si>
  <si>
    <t>50%*CERi,t+20%*REi,t+30%*CCRi,t</t>
  </si>
  <si>
    <t>FONDO GENERAL DE PARTICIPACIONES (FGP)</t>
  </si>
  <si>
    <t>FONDO FOMENTO MUNICIPAL (FFM) 70%</t>
  </si>
  <si>
    <t>FONDO FOMENTO MUNICIPAL (FFM) 30%</t>
  </si>
  <si>
    <t>IMPUESTO ESPECIAL DE PRODUCCION Y SERVICIOS (IEPS)</t>
  </si>
  <si>
    <t>FONDO DE FISCALIZACION (FOFIR)</t>
  </si>
  <si>
    <t>FONDO EXTRACCION DE HIDROCARBUROS (FEXHI)</t>
  </si>
  <si>
    <t xml:space="preserve"> IMPUESTO SOBRE AUTOMOVILES NUEVOS (ISAN)</t>
  </si>
  <si>
    <t>FONDO DE COMPENSACION (COMP ISAN)</t>
  </si>
  <si>
    <t>IMPUESTO SOBRE LA RENTA (ISR)</t>
  </si>
  <si>
    <t>PORCENTAJE</t>
  </si>
  <si>
    <t>MONTOS</t>
  </si>
  <si>
    <t>IMPUESTO SOBRE LA VENTA FINAL DE GASOLINA Y DIESEL (IEPSGyD)</t>
  </si>
  <si>
    <t>COEFICIENTE CRECIMIENTO RECAUDACION</t>
  </si>
  <si>
    <t>FACTURACIÓN  2017
(2013-2017)</t>
  </si>
  <si>
    <t>BGt-2</t>
  </si>
  <si>
    <t>RPt-1</t>
  </si>
  <si>
    <t>FGP</t>
  </si>
  <si>
    <t>IEPS</t>
  </si>
  <si>
    <t>FOFIR</t>
  </si>
  <si>
    <t>FEXHI</t>
  </si>
  <si>
    <t>ISAN</t>
  </si>
  <si>
    <t>COMP ISAN</t>
  </si>
  <si>
    <t xml:space="preserve"> </t>
  </si>
  <si>
    <t>ISR PARTICIPABLE 4to TRIMESTRE</t>
  </si>
  <si>
    <t>FONDO DE ESTABILIZACIÓN DE LAS ENTIDADES FEDERATIVAS FEIEF</t>
  </si>
  <si>
    <t>FONDO FOMENTO MUNICIPAL (FFM)</t>
  </si>
  <si>
    <t>Participaciones 1er Trimestre 2020</t>
  </si>
  <si>
    <t xml:space="preserve">FOFIR AJUSTE  1ER TRIMESTRE </t>
  </si>
  <si>
    <t>ENERO</t>
  </si>
  <si>
    <t>FECHAS DE PAGO 2020</t>
  </si>
  <si>
    <t>FEBRERO</t>
  </si>
  <si>
    <t>MARZO</t>
  </si>
  <si>
    <t>AJUSTE DEFINITIVO 2019</t>
  </si>
  <si>
    <t xml:space="preserve">FEIEF </t>
  </si>
  <si>
    <t>Monto a distribuir 1ER TRIMESTRE</t>
  </si>
  <si>
    <t>Monto a distribuir ENERO</t>
  </si>
  <si>
    <t>FEIEF</t>
  </si>
  <si>
    <t>Monto a distribuir FEBRERO</t>
  </si>
  <si>
    <t>Monto a distribuir MARZO</t>
  </si>
  <si>
    <t>Participaciones PEF 2020</t>
  </si>
  <si>
    <t>Fondo de Fomento Municipal (FFM 70%)</t>
  </si>
  <si>
    <t>Fondo de Fomento Municipal (FFM 30 %)</t>
  </si>
  <si>
    <t>CÁLCULO  DE PARTICIPACIONES DE ISR 1ER TRIMESTRE DE 2020</t>
  </si>
  <si>
    <t>CÁLCULO  DE PARTICIPACIONES DE ISR MES DE ENERO 2020</t>
  </si>
  <si>
    <t>CÁLCULO  DE PARTICIPACIONES DE ISR MES DE FEBRERO 2020</t>
  </si>
  <si>
    <t>CÁLCULO  DE PARTICIPACIONES DE ISR MES DE MARZO 2020</t>
  </si>
  <si>
    <t>CÁLCULO DEL AJUSTE ANUAL 2019 POR DISTRIBUCIÓN DE PARTICIPACIONES</t>
  </si>
  <si>
    <t>APLICACIÓN DE ENERO A MARZO</t>
  </si>
  <si>
    <t>70% FFM</t>
  </si>
  <si>
    <t>30% FFM</t>
  </si>
  <si>
    <t>IEPSGYD</t>
  </si>
  <si>
    <t>CÁLCULO DE PARTICIPACIONES EN EL CUARTO TRIMESTRE DE 2020</t>
  </si>
  <si>
    <t>CÁLCULO DE PARTICIPACIONES DEL MES DE ENERO DE 2020</t>
  </si>
  <si>
    <t xml:space="preserve">CÁLCULO DE PARTICIPACIONES DEL MES DE FEBRERO 2020 </t>
  </si>
  <si>
    <t>CÁLCULO DE PARTICIPACIONES DEL MES DE MARZO 2020</t>
  </si>
  <si>
    <t>PROYECCIÓN DE POBLACIÓN 2019</t>
  </si>
  <si>
    <t>DETERMINACIÓN  DEL  COEFICIENTE DE PARTICIPACIÓN DE RECURSOS A MUNICIPIOS</t>
  </si>
  <si>
    <t>FFM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</si>
  <si>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</si>
  <si>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</si>
  <si>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PARTICIPACIONES ESTIMADAS 2020</t>
  </si>
  <si>
    <t>MONTO NECESARIO PARA ALCANZAR EL AÑO ANTERIOR</t>
  </si>
  <si>
    <t>MONTO 2020 POR ENCIMA DE 2019 MÁS INFLACIÓN</t>
  </si>
  <si>
    <t>MONTO A DISMINUIR EN MUNICIPIOS CON CRECIMIENTO SUPERIOR A 2019 MÁS INFLACIÓN</t>
  </si>
  <si>
    <t>MONTO A DISTRIBUIR EN 2020 PARA GARANTIZAR AL MENOS EL PAGO DE 2019 MÁS INFLACIÓN</t>
  </si>
  <si>
    <t>DETERMINACIÓN INCREMENTO 2020 vs PAGO 2019 MÁS INFLACIÓN</t>
  </si>
  <si>
    <t>COEFICIENTE 1er SEMESTRE 2020</t>
  </si>
  <si>
    <t>INFLACIÓN 2019</t>
  </si>
  <si>
    <t>CRECIMIENTO Vs AÑO ANTERIOR</t>
  </si>
  <si>
    <t>PARTICIPACION MES DE  ENERO</t>
  </si>
  <si>
    <t>PARTICIPACION MES DE FEBRERO</t>
  </si>
  <si>
    <t>PARTICIPACION 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</si>
</sst>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0000;\-#,##0.0000000"/>
    <numFmt numFmtId="173" formatCode="_(* #,##0.000000_);_(* \(#,##0.000000\);_(* &quot;-&quot;??_);_(@_)"/>
    <numFmt numFmtId="174" formatCode="0.00000000%"/>
    <numFmt numFmtId="175" formatCode="_(* #,##0.00000000_);_(* \(#,##0.00000000\);_(* &quot;-&quot;??_);_(@_)"/>
    <numFmt numFmtId="176" formatCode="0.000000"/>
    <numFmt numFmtId="177" formatCode="0.00000000"/>
    <numFmt numFmtId="178" formatCode="#,##0.00000000;\-#,##0.00000000"/>
    <numFmt numFmtId="179" formatCode="0.0000000000"/>
    <numFmt numFmtId="180" formatCode="0.000000000"/>
    <numFmt numFmtId="181" formatCode="0.0000"/>
    <numFmt numFmtId="182" formatCode="#,##0.0000;\-#,##0.0000"/>
    <numFmt numFmtId="183" formatCode="#,##0.00000000000;\-#,##0.00000000000"/>
    <numFmt numFmtId="184" formatCode="0.0000%"/>
    <numFmt numFmtId="185" formatCode="General_)"/>
    <numFmt numFmtId="186" formatCode="_-[$€-2]* #,##0.00_-;\-[$€-2]* #,##0.00_-;_-[$€-2]* &quot;-&quot;??_-"/>
    <numFmt numFmtId="187" formatCode="_-* #,##0_-;\-* #,##0_-;_-* &quot;-&quot;??_-;_-@_-"/>
    <numFmt numFmtId="188" formatCode="#,##0_ ;[Red]\-#,##0\ "/>
    <numFmt numFmtId="189" formatCode="_-* #,##0.0000_-;\-* #,##0.0000_-;_-* &quot;-&quot;??_-;_-@_-"/>
    <numFmt numFmtId="190" formatCode="_-* #,##0.0000_-;\-* #,##0.0000_-;_-* &quot;-&quot;????_-;_-@_-"/>
    <numFmt numFmtId="191" formatCode="_-* #,##0.0000_-;\-* #,##0.0000_-;_-* &quot;-&quot;_-;_-@_-"/>
    <numFmt numFmtId="192" formatCode="_-[$€-2]* #,##0_-;\-[$€-2]* #,##0_-;_-[$€-2]* &quot;-&quot;??_-"/>
    <numFmt numFmtId="193" formatCode="#,##0.000000_ ;[Red]\-#,##0.000000\ "/>
    <numFmt numFmtId="194" formatCode="_-[$€-2]\ * #,##0.00_-;\-[$€-2]\ * #,##0.00_-;_-[$€-2]\ * &quot;-&quot;??_-;_-@_-"/>
    <numFmt numFmtId="195" formatCode="#,##0.000000;\-#,##0.0000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1"/>
      <color theme="1"/>
      <name val="Soberana Sans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color rgb="FFFF0000"/>
      <name val="Arial"/>
      <family val="2"/>
    </font>
    <font>
      <sz val="5"/>
      <color rgb="FFFF000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32">
    <xf numFmtId="186" fontId="0" fillId="0" borderId="0"/>
    <xf numFmtId="186" fontId="14" fillId="2" borderId="0" applyNumberFormat="0" applyBorder="0" applyAlignment="0" applyProtection="0"/>
    <xf numFmtId="186" fontId="14" fillId="3" borderId="0" applyNumberFormat="0" applyBorder="0" applyAlignment="0" applyProtection="0"/>
    <xf numFmtId="186" fontId="14" fillId="4" borderId="0" applyNumberFormat="0" applyBorder="0" applyAlignment="0" applyProtection="0"/>
    <xf numFmtId="186" fontId="14" fillId="5" borderId="0" applyNumberFormat="0" applyBorder="0" applyAlignment="0" applyProtection="0"/>
    <xf numFmtId="186" fontId="14" fillId="6" borderId="0" applyNumberFormat="0" applyBorder="0" applyAlignment="0" applyProtection="0"/>
    <xf numFmtId="186" fontId="14" fillId="7" borderId="0" applyNumberFormat="0" applyBorder="0" applyAlignment="0" applyProtection="0"/>
    <xf numFmtId="186" fontId="14" fillId="8" borderId="0" applyNumberFormat="0" applyBorder="0" applyAlignment="0" applyProtection="0"/>
    <xf numFmtId="186" fontId="14" fillId="9" borderId="0" applyNumberFormat="0" applyBorder="0" applyAlignment="0" applyProtection="0"/>
    <xf numFmtId="186" fontId="14" fillId="10" borderId="0" applyNumberFormat="0" applyBorder="0" applyAlignment="0" applyProtection="0"/>
    <xf numFmtId="186" fontId="14" fillId="5" borderId="0" applyNumberFormat="0" applyBorder="0" applyAlignment="0" applyProtection="0"/>
    <xf numFmtId="186" fontId="14" fillId="8" borderId="0" applyNumberFormat="0" applyBorder="0" applyAlignment="0" applyProtection="0"/>
    <xf numFmtId="186" fontId="14" fillId="11" borderId="0" applyNumberFormat="0" applyBorder="0" applyAlignment="0" applyProtection="0"/>
    <xf numFmtId="186" fontId="15" fillId="12" borderId="0" applyNumberFormat="0" applyBorder="0" applyAlignment="0" applyProtection="0"/>
    <xf numFmtId="186" fontId="15" fillId="9" borderId="0" applyNumberFormat="0" applyBorder="0" applyAlignment="0" applyProtection="0"/>
    <xf numFmtId="186" fontId="15" fillId="10" borderId="0" applyNumberFormat="0" applyBorder="0" applyAlignment="0" applyProtection="0"/>
    <xf numFmtId="186" fontId="15" fillId="13" borderId="0" applyNumberFormat="0" applyBorder="0" applyAlignment="0" applyProtection="0"/>
    <xf numFmtId="186" fontId="15" fillId="14" borderId="0" applyNumberFormat="0" applyBorder="0" applyAlignment="0" applyProtection="0"/>
    <xf numFmtId="186" fontId="15" fillId="15" borderId="0" applyNumberFormat="0" applyBorder="0" applyAlignment="0" applyProtection="0"/>
    <xf numFmtId="186" fontId="16" fillId="4" borderId="0" applyNumberFormat="0" applyBorder="0" applyAlignment="0" applyProtection="0"/>
    <xf numFmtId="186" fontId="17" fillId="16" borderId="1" applyNumberFormat="0" applyAlignment="0" applyProtection="0"/>
    <xf numFmtId="186" fontId="18" fillId="17" borderId="2" applyNumberFormat="0" applyAlignment="0" applyProtection="0"/>
    <xf numFmtId="186" fontId="19" fillId="0" borderId="3" applyNumberFormat="0" applyFill="0" applyAlignment="0" applyProtection="0"/>
    <xf numFmtId="186" fontId="20" fillId="0" borderId="0" applyNumberFormat="0" applyFill="0" applyBorder="0" applyAlignment="0" applyProtection="0"/>
    <xf numFmtId="186" fontId="15" fillId="18" borderId="0" applyNumberFormat="0" applyBorder="0" applyAlignment="0" applyProtection="0"/>
    <xf numFmtId="186" fontId="15" fillId="19" borderId="0" applyNumberFormat="0" applyBorder="0" applyAlignment="0" applyProtection="0"/>
    <xf numFmtId="186" fontId="15" fillId="20" borderId="0" applyNumberFormat="0" applyBorder="0" applyAlignment="0" applyProtection="0"/>
    <xf numFmtId="186" fontId="15" fillId="13" borderId="0" applyNumberFormat="0" applyBorder="0" applyAlignment="0" applyProtection="0"/>
    <xf numFmtId="186" fontId="15" fillId="14" borderId="0" applyNumberFormat="0" applyBorder="0" applyAlignment="0" applyProtection="0"/>
    <xf numFmtId="186" fontId="15" fillId="21" borderId="0" applyNumberFormat="0" applyBorder="0" applyAlignment="0" applyProtection="0"/>
    <xf numFmtId="186" fontId="21" fillId="7" borderId="1" applyNumberFormat="0" applyAlignment="0" applyProtection="0"/>
    <xf numFmtId="169" fontId="8" fillId="0" borderId="0" applyFont="0" applyFill="0" applyBorder="0" applyAlignment="0" applyProtection="0"/>
    <xf numFmtId="186" fontId="22" fillId="3" borderId="0" applyNumberFormat="0" applyBorder="0" applyAlignment="0" applyProtection="0"/>
    <xf numFmtId="164" fontId="8" fillId="0" borderId="0" applyFont="0" applyFill="0" applyBorder="0" applyAlignment="0" applyProtection="0"/>
    <xf numFmtId="186" fontId="23" fillId="22" borderId="0" applyNumberFormat="0" applyBorder="0" applyAlignment="0" applyProtection="0"/>
    <xf numFmtId="186" fontId="33" fillId="0" borderId="0"/>
    <xf numFmtId="186" fontId="10" fillId="0" borderId="0"/>
    <xf numFmtId="37" fontId="9" fillId="0" borderId="0"/>
    <xf numFmtId="186" fontId="14" fillId="23" borderId="4" applyNumberFormat="0" applyFont="0" applyAlignment="0" applyProtection="0"/>
    <xf numFmtId="170" fontId="10" fillId="0" borderId="0" applyFont="0" applyFill="0" applyBorder="0" applyAlignment="0" applyProtection="0">
      <alignment horizontal="right"/>
    </xf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86" fontId="24" fillId="16" borderId="5" applyNumberFormat="0" applyAlignment="0" applyProtection="0"/>
    <xf numFmtId="186" fontId="25" fillId="0" borderId="0" applyNumberFormat="0" applyFill="0" applyBorder="0" applyAlignment="0" applyProtection="0"/>
    <xf numFmtId="186" fontId="26" fillId="0" borderId="0" applyNumberFormat="0" applyFill="0" applyBorder="0" applyAlignment="0" applyProtection="0"/>
    <xf numFmtId="186" fontId="27" fillId="0" borderId="0" applyNumberFormat="0" applyFill="0" applyBorder="0" applyAlignment="0" applyProtection="0"/>
    <xf numFmtId="186" fontId="28" fillId="0" borderId="6" applyNumberFormat="0" applyFill="0" applyAlignment="0" applyProtection="0"/>
    <xf numFmtId="186" fontId="29" fillId="0" borderId="7" applyNumberFormat="0" applyFill="0" applyAlignment="0" applyProtection="0"/>
    <xf numFmtId="186" fontId="20" fillId="0" borderId="8" applyNumberFormat="0" applyFill="0" applyAlignment="0" applyProtection="0"/>
    <xf numFmtId="186" fontId="30" fillId="0" borderId="9" applyNumberFormat="0" applyFill="0" applyAlignment="0" applyProtection="0"/>
    <xf numFmtId="171" fontId="11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5" fontId="8" fillId="0" borderId="0"/>
    <xf numFmtId="186" fontId="14" fillId="2" borderId="0" applyNumberFormat="0" applyBorder="0" applyAlignment="0" applyProtection="0"/>
    <xf numFmtId="186" fontId="14" fillId="3" borderId="0" applyNumberFormat="0" applyBorder="0" applyAlignment="0" applyProtection="0"/>
    <xf numFmtId="186" fontId="14" fillId="4" borderId="0" applyNumberFormat="0" applyBorder="0" applyAlignment="0" applyProtection="0"/>
    <xf numFmtId="186" fontId="14" fillId="5" borderId="0" applyNumberFormat="0" applyBorder="0" applyAlignment="0" applyProtection="0"/>
    <xf numFmtId="186" fontId="14" fillId="6" borderId="0" applyNumberFormat="0" applyBorder="0" applyAlignment="0" applyProtection="0"/>
    <xf numFmtId="186" fontId="14" fillId="7" borderId="0" applyNumberFormat="0" applyBorder="0" applyAlignment="0" applyProtection="0"/>
    <xf numFmtId="186" fontId="14" fillId="8" borderId="0" applyNumberFormat="0" applyBorder="0" applyAlignment="0" applyProtection="0"/>
    <xf numFmtId="186" fontId="14" fillId="9" borderId="0" applyNumberFormat="0" applyBorder="0" applyAlignment="0" applyProtection="0"/>
    <xf numFmtId="186" fontId="14" fillId="10" borderId="0" applyNumberFormat="0" applyBorder="0" applyAlignment="0" applyProtection="0"/>
    <xf numFmtId="186" fontId="14" fillId="5" borderId="0" applyNumberFormat="0" applyBorder="0" applyAlignment="0" applyProtection="0"/>
    <xf numFmtId="186" fontId="14" fillId="8" borderId="0" applyNumberFormat="0" applyBorder="0" applyAlignment="0" applyProtection="0"/>
    <xf numFmtId="186" fontId="14" fillId="11" borderId="0" applyNumberFormat="0" applyBorder="0" applyAlignment="0" applyProtection="0"/>
    <xf numFmtId="186" fontId="15" fillId="12" borderId="0" applyNumberFormat="0" applyBorder="0" applyAlignment="0" applyProtection="0"/>
    <xf numFmtId="186" fontId="15" fillId="9" borderId="0" applyNumberFormat="0" applyBorder="0" applyAlignment="0" applyProtection="0"/>
    <xf numFmtId="186" fontId="15" fillId="10" borderId="0" applyNumberFormat="0" applyBorder="0" applyAlignment="0" applyProtection="0"/>
    <xf numFmtId="186" fontId="15" fillId="13" borderId="0" applyNumberFormat="0" applyBorder="0" applyAlignment="0" applyProtection="0"/>
    <xf numFmtId="186" fontId="15" fillId="14" borderId="0" applyNumberFormat="0" applyBorder="0" applyAlignment="0" applyProtection="0"/>
    <xf numFmtId="186" fontId="15" fillId="15" borderId="0" applyNumberFormat="0" applyBorder="0" applyAlignment="0" applyProtection="0"/>
    <xf numFmtId="186" fontId="16" fillId="4" borderId="0" applyNumberFormat="0" applyBorder="0" applyAlignment="0" applyProtection="0"/>
    <xf numFmtId="186" fontId="17" fillId="16" borderId="1" applyNumberFormat="0" applyAlignment="0" applyProtection="0"/>
    <xf numFmtId="186" fontId="18" fillId="17" borderId="2" applyNumberFormat="0" applyAlignment="0" applyProtection="0"/>
    <xf numFmtId="186" fontId="19" fillId="0" borderId="3" applyNumberFormat="0" applyFill="0" applyAlignment="0" applyProtection="0"/>
    <xf numFmtId="186" fontId="20" fillId="0" borderId="0" applyNumberFormat="0" applyFill="0" applyBorder="0" applyAlignment="0" applyProtection="0"/>
    <xf numFmtId="186" fontId="15" fillId="18" borderId="0" applyNumberFormat="0" applyBorder="0" applyAlignment="0" applyProtection="0"/>
    <xf numFmtId="186" fontId="15" fillId="19" borderId="0" applyNumberFormat="0" applyBorder="0" applyAlignment="0" applyProtection="0"/>
    <xf numFmtId="186" fontId="15" fillId="20" borderId="0" applyNumberFormat="0" applyBorder="0" applyAlignment="0" applyProtection="0"/>
    <xf numFmtId="186" fontId="15" fillId="13" borderId="0" applyNumberFormat="0" applyBorder="0" applyAlignment="0" applyProtection="0"/>
    <xf numFmtId="186" fontId="15" fillId="14" borderId="0" applyNumberFormat="0" applyBorder="0" applyAlignment="0" applyProtection="0"/>
    <xf numFmtId="186" fontId="15" fillId="21" borderId="0" applyNumberFormat="0" applyBorder="0" applyAlignment="0" applyProtection="0"/>
    <xf numFmtId="186" fontId="21" fillId="7" borderId="1" applyNumberFormat="0" applyAlignment="0" applyProtection="0"/>
    <xf numFmtId="186" fontId="8" fillId="0" borderId="0" applyFont="0" applyFill="0" applyBorder="0" applyAlignment="0" applyProtection="0"/>
    <xf numFmtId="186" fontId="22" fillId="3" borderId="0" applyNumberFormat="0" applyBorder="0" applyAlignment="0" applyProtection="0"/>
    <xf numFmtId="41" fontId="8" fillId="0" borderId="0" applyFont="0" applyFill="0" applyBorder="0" applyAlignment="0" applyProtection="0"/>
    <xf numFmtId="186" fontId="23" fillId="22" borderId="0" applyNumberFormat="0" applyBorder="0" applyAlignment="0" applyProtection="0"/>
    <xf numFmtId="186" fontId="8" fillId="23" borderId="4" applyNumberFormat="0" applyFont="0" applyAlignment="0" applyProtection="0"/>
    <xf numFmtId="186" fontId="24" fillId="16" borderId="5" applyNumberFormat="0" applyAlignment="0" applyProtection="0"/>
    <xf numFmtId="186" fontId="25" fillId="0" borderId="0" applyNumberFormat="0" applyFill="0" applyBorder="0" applyAlignment="0" applyProtection="0"/>
    <xf numFmtId="186" fontId="26" fillId="0" borderId="0" applyNumberFormat="0" applyFill="0" applyBorder="0" applyAlignment="0" applyProtection="0"/>
    <xf numFmtId="186" fontId="28" fillId="0" borderId="6" applyNumberFormat="0" applyFill="0" applyAlignment="0" applyProtection="0"/>
    <xf numFmtId="186" fontId="29" fillId="0" borderId="7" applyNumberFormat="0" applyFill="0" applyAlignment="0" applyProtection="0"/>
    <xf numFmtId="186" fontId="20" fillId="0" borderId="8" applyNumberFormat="0" applyFill="0" applyAlignment="0" applyProtection="0"/>
    <xf numFmtId="186" fontId="27" fillId="0" borderId="0" applyNumberFormat="0" applyFill="0" applyBorder="0" applyAlignment="0" applyProtection="0"/>
    <xf numFmtId="186" fontId="30" fillId="0" borderId="9" applyNumberFormat="0" applyFill="0" applyAlignment="0" applyProtection="0"/>
    <xf numFmtId="186" fontId="7" fillId="0" borderId="0"/>
    <xf numFmtId="186" fontId="17" fillId="16" borderId="43" applyNumberFormat="0" applyAlignment="0" applyProtection="0"/>
    <xf numFmtId="43" fontId="8" fillId="0" borderId="0" applyFont="0" applyFill="0" applyBorder="0" applyAlignment="0" applyProtection="0"/>
    <xf numFmtId="186" fontId="21" fillId="7" borderId="43" applyNumberFormat="0" applyAlignment="0" applyProtection="0"/>
    <xf numFmtId="43" fontId="8" fillId="0" borderId="0" applyFont="0" applyFill="0" applyBorder="0" applyAlignment="0" applyProtection="0"/>
    <xf numFmtId="186" fontId="6" fillId="0" borderId="0"/>
    <xf numFmtId="186" fontId="8" fillId="0" borderId="0"/>
    <xf numFmtId="186" fontId="14" fillId="23" borderId="44" applyNumberFormat="0" applyFont="0" applyAlignment="0" applyProtection="0"/>
    <xf numFmtId="170" fontId="8" fillId="0" borderId="0" applyFont="0" applyFill="0" applyBorder="0" applyAlignment="0" applyProtection="0">
      <alignment horizontal="right"/>
    </xf>
    <xf numFmtId="9" fontId="8" fillId="0" borderId="0" applyFont="0" applyFill="0" applyBorder="0" applyAlignment="0" applyProtection="0"/>
    <xf numFmtId="186" fontId="24" fillId="16" borderId="45" applyNumberFormat="0" applyAlignment="0" applyProtection="0"/>
    <xf numFmtId="186" fontId="30" fillId="0" borderId="46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17" fillId="16" borderId="43" applyNumberFormat="0" applyAlignment="0" applyProtection="0"/>
    <xf numFmtId="186" fontId="21" fillId="7" borderId="43" applyNumberFormat="0" applyAlignment="0" applyProtection="0"/>
    <xf numFmtId="41" fontId="8" fillId="0" borderId="0" applyFont="0" applyFill="0" applyBorder="0" applyAlignment="0" applyProtection="0"/>
    <xf numFmtId="186" fontId="8" fillId="23" borderId="44" applyNumberFormat="0" applyFont="0" applyAlignment="0" applyProtection="0"/>
    <xf numFmtId="186" fontId="24" fillId="16" borderId="45" applyNumberFormat="0" applyAlignment="0" applyProtection="0"/>
    <xf numFmtId="186" fontId="30" fillId="0" borderId="46" applyNumberFormat="0" applyFill="0" applyAlignment="0" applyProtection="0"/>
    <xf numFmtId="186" fontId="6" fillId="0" borderId="0"/>
    <xf numFmtId="186" fontId="51" fillId="0" borderId="0"/>
    <xf numFmtId="186" fontId="5" fillId="0" borderId="0"/>
    <xf numFmtId="43" fontId="53" fillId="0" borderId="0" applyFont="0" applyFill="0" applyBorder="0" applyAlignment="0" applyProtection="0"/>
    <xf numFmtId="186" fontId="4" fillId="0" borderId="0"/>
    <xf numFmtId="186" fontId="3" fillId="0" borderId="0"/>
    <xf numFmtId="186" fontId="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387">
    <xf numFmtId="186" fontId="0" fillId="0" borderId="0" xfId="0"/>
    <xf numFmtId="37" fontId="13" fillId="0" borderId="0" xfId="37" applyFont="1" applyBorder="1" applyAlignment="1" applyProtection="1">
      <alignment horizontal="center" vertical="center" wrapText="1"/>
      <protection hidden="1"/>
    </xf>
    <xf numFmtId="37" fontId="8" fillId="0" borderId="11" xfId="37" applyFont="1" applyFill="1" applyBorder="1" applyAlignment="1" applyProtection="1">
      <alignment horizontal="left"/>
      <protection hidden="1"/>
    </xf>
    <xf numFmtId="37" fontId="8" fillId="0" borderId="20" xfId="37" applyFont="1" applyFill="1" applyBorder="1" applyAlignment="1" applyProtection="1">
      <alignment horizontal="right"/>
      <protection hidden="1"/>
    </xf>
    <xf numFmtId="37" fontId="8" fillId="0" borderId="12" xfId="37" applyFont="1" applyFill="1" applyBorder="1" applyAlignment="1" applyProtection="1">
      <alignment horizontal="left"/>
      <protection hidden="1"/>
    </xf>
    <xf numFmtId="37" fontId="8" fillId="0" borderId="23" xfId="37" applyFont="1" applyFill="1" applyBorder="1" applyAlignment="1" applyProtection="1">
      <alignment horizontal="right"/>
      <protection hidden="1"/>
    </xf>
    <xf numFmtId="37" fontId="12" fillId="0" borderId="13" xfId="37" applyFont="1" applyFill="1" applyBorder="1" applyAlignment="1" applyProtection="1">
      <alignment horizontal="left"/>
      <protection hidden="1"/>
    </xf>
    <xf numFmtId="37" fontId="12" fillId="0" borderId="14" xfId="37" applyFont="1" applyFill="1" applyBorder="1" applyAlignment="1" applyProtection="1">
      <alignment horizontal="right"/>
      <protection hidden="1"/>
    </xf>
    <xf numFmtId="37" fontId="12" fillId="0" borderId="10" xfId="37" applyFont="1" applyFill="1" applyBorder="1" applyAlignment="1" applyProtection="1">
      <alignment horizontal="center" vertical="center" wrapText="1"/>
      <protection hidden="1"/>
    </xf>
    <xf numFmtId="186" fontId="12" fillId="0" borderId="10" xfId="0" applyFont="1" applyFill="1" applyBorder="1" applyAlignment="1" applyProtection="1">
      <alignment horizontal="center" vertical="center" wrapText="1"/>
      <protection hidden="1"/>
    </xf>
    <xf numFmtId="9" fontId="12" fillId="0" borderId="10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Protection="1">
      <protection hidden="1"/>
    </xf>
    <xf numFmtId="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37" fontId="35" fillId="0" borderId="0" xfId="37" applyFont="1" applyAlignment="1" applyProtection="1">
      <alignment horizontal="center" vertical="center"/>
      <protection hidden="1"/>
    </xf>
    <xf numFmtId="37" fontId="35" fillId="0" borderId="0" xfId="37" applyFont="1" applyFill="1" applyProtection="1">
      <protection hidden="1"/>
    </xf>
    <xf numFmtId="37" fontId="35" fillId="0" borderId="0" xfId="37" applyFont="1" applyProtection="1">
      <protection hidden="1"/>
    </xf>
    <xf numFmtId="37" fontId="40" fillId="0" borderId="0" xfId="37" applyFont="1" applyFill="1" applyBorder="1" applyAlignment="1" applyProtection="1">
      <alignment horizontal="center" vertical="center" wrapText="1"/>
      <protection hidden="1"/>
    </xf>
    <xf numFmtId="37" fontId="40" fillId="0" borderId="0" xfId="37" applyFont="1" applyFill="1" applyProtection="1">
      <protection hidden="1"/>
    </xf>
    <xf numFmtId="176" fontId="40" fillId="0" borderId="0" xfId="37" applyNumberFormat="1" applyFont="1" applyFill="1" applyProtection="1">
      <protection hidden="1"/>
    </xf>
    <xf numFmtId="177" fontId="41" fillId="0" borderId="0" xfId="0" applyNumberFormat="1" applyFont="1" applyFill="1" applyAlignment="1" applyProtection="1">
      <alignment horizontal="center" vertical="center" wrapText="1"/>
      <protection hidden="1"/>
    </xf>
    <xf numFmtId="176" fontId="40" fillId="0" borderId="0" xfId="37" applyNumberFormat="1" applyFont="1" applyFill="1" applyBorder="1" applyAlignment="1" applyProtection="1">
      <alignment horizontal="center" vertical="center" wrapText="1"/>
      <protection hidden="1"/>
    </xf>
    <xf numFmtId="186" fontId="41" fillId="0" borderId="0" xfId="0" applyFont="1" applyFill="1" applyAlignment="1" applyProtection="1">
      <alignment horizontal="center" vertical="center" wrapText="1"/>
      <protection hidden="1"/>
    </xf>
    <xf numFmtId="37" fontId="35" fillId="0" borderId="0" xfId="37" applyFont="1" applyAlignment="1" applyProtection="1">
      <alignment horizontal="center" vertical="center" wrapText="1"/>
      <protection hidden="1"/>
    </xf>
    <xf numFmtId="37" fontId="40" fillId="0" borderId="0" xfId="37" applyFont="1" applyProtection="1">
      <protection hidden="1"/>
    </xf>
    <xf numFmtId="3" fontId="34" fillId="0" borderId="20" xfId="0" applyNumberFormat="1" applyFont="1" applyBorder="1" applyProtection="1">
      <protection hidden="1"/>
    </xf>
    <xf numFmtId="174" fontId="8" fillId="0" borderId="20" xfId="40" applyNumberFormat="1" applyFont="1" applyFill="1" applyBorder="1" applyProtection="1">
      <protection hidden="1"/>
    </xf>
    <xf numFmtId="176" fontId="8" fillId="0" borderId="20" xfId="40" applyNumberFormat="1" applyFont="1" applyFill="1" applyBorder="1" applyProtection="1">
      <protection hidden="1"/>
    </xf>
    <xf numFmtId="165" fontId="8" fillId="0" borderId="20" xfId="33" applyNumberFormat="1" applyFont="1" applyFill="1" applyBorder="1" applyProtection="1">
      <protection hidden="1"/>
    </xf>
    <xf numFmtId="176" fontId="8" fillId="0" borderId="27" xfId="40" applyNumberFormat="1" applyFont="1" applyFill="1" applyBorder="1" applyProtection="1">
      <protection hidden="1"/>
    </xf>
    <xf numFmtId="37" fontId="8" fillId="0" borderId="11" xfId="37" applyFont="1" applyFill="1" applyBorder="1" applyAlignment="1" applyProtection="1">
      <protection hidden="1"/>
    </xf>
    <xf numFmtId="37" fontId="8" fillId="0" borderId="20" xfId="37" applyFont="1" applyFill="1" applyBorder="1" applyAlignment="1" applyProtection="1">
      <protection hidden="1"/>
    </xf>
    <xf numFmtId="178" fontId="8" fillId="0" borderId="20" xfId="37" applyNumberFormat="1" applyFont="1" applyFill="1" applyBorder="1" applyAlignment="1" applyProtection="1">
      <protection hidden="1"/>
    </xf>
    <xf numFmtId="174" fontId="34" fillId="0" borderId="20" xfId="40" applyNumberFormat="1" applyFont="1" applyBorder="1" applyProtection="1">
      <protection hidden="1"/>
    </xf>
    <xf numFmtId="1" fontId="43" fillId="0" borderId="20" xfId="40" applyNumberFormat="1" applyFont="1" applyBorder="1" applyProtection="1">
      <protection hidden="1"/>
    </xf>
    <xf numFmtId="178" fontId="8" fillId="0" borderId="22" xfId="37" applyNumberFormat="1" applyFont="1" applyFill="1" applyBorder="1" applyAlignment="1" applyProtection="1">
      <protection hidden="1"/>
    </xf>
    <xf numFmtId="176" fontId="34" fillId="0" borderId="20" xfId="40" applyNumberFormat="1" applyFont="1" applyBorder="1" applyProtection="1">
      <protection hidden="1"/>
    </xf>
    <xf numFmtId="173" fontId="8" fillId="0" borderId="20" xfId="33" applyNumberFormat="1" applyFont="1" applyFill="1" applyBorder="1" applyProtection="1">
      <protection hidden="1"/>
    </xf>
    <xf numFmtId="165" fontId="8" fillId="0" borderId="27" xfId="33" applyNumberFormat="1" applyFont="1" applyFill="1" applyBorder="1" applyProtection="1">
      <protection hidden="1"/>
    </xf>
    <xf numFmtId="37" fontId="8" fillId="0" borderId="11" xfId="37" applyFont="1" applyBorder="1" applyProtection="1">
      <protection hidden="1"/>
    </xf>
    <xf numFmtId="37" fontId="8" fillId="0" borderId="20" xfId="37" applyFont="1" applyBorder="1" applyProtection="1">
      <protection hidden="1"/>
    </xf>
    <xf numFmtId="177" fontId="8" fillId="0" borderId="21" xfId="40" applyNumberFormat="1" applyFont="1" applyBorder="1" applyProtection="1">
      <protection hidden="1"/>
    </xf>
    <xf numFmtId="3" fontId="34" fillId="0" borderId="23" xfId="0" applyNumberFormat="1" applyFont="1" applyBorder="1" applyProtection="1">
      <protection hidden="1"/>
    </xf>
    <xf numFmtId="174" fontId="8" fillId="0" borderId="23" xfId="40" applyNumberFormat="1" applyFont="1" applyFill="1" applyBorder="1" applyProtection="1">
      <protection hidden="1"/>
    </xf>
    <xf numFmtId="176" fontId="8" fillId="0" borderId="23" xfId="40" applyNumberFormat="1" applyFont="1" applyFill="1" applyBorder="1" applyProtection="1">
      <protection hidden="1"/>
    </xf>
    <xf numFmtId="165" fontId="8" fillId="0" borderId="23" xfId="33" applyNumberFormat="1" applyFont="1" applyFill="1" applyBorder="1" applyProtection="1">
      <protection hidden="1"/>
    </xf>
    <xf numFmtId="176" fontId="8" fillId="0" borderId="28" xfId="40" applyNumberFormat="1" applyFont="1" applyFill="1" applyBorder="1" applyProtection="1">
      <protection hidden="1"/>
    </xf>
    <xf numFmtId="37" fontId="8" fillId="0" borderId="12" xfId="37" applyFont="1" applyFill="1" applyBorder="1" applyAlignment="1" applyProtection="1">
      <protection hidden="1"/>
    </xf>
    <xf numFmtId="37" fontId="8" fillId="0" borderId="23" xfId="37" applyFont="1" applyFill="1" applyBorder="1" applyAlignment="1" applyProtection="1">
      <protection hidden="1"/>
    </xf>
    <xf numFmtId="178" fontId="8" fillId="0" borderId="23" xfId="37" applyNumberFormat="1" applyFont="1" applyFill="1" applyBorder="1" applyAlignment="1" applyProtection="1">
      <protection hidden="1"/>
    </xf>
    <xf numFmtId="174" fontId="34" fillId="0" borderId="23" xfId="40" applyNumberFormat="1" applyFont="1" applyBorder="1" applyProtection="1">
      <protection hidden="1"/>
    </xf>
    <xf numFmtId="1" fontId="43" fillId="0" borderId="23" xfId="40" applyNumberFormat="1" applyFont="1" applyBorder="1" applyProtection="1">
      <protection hidden="1"/>
    </xf>
    <xf numFmtId="178" fontId="8" fillId="0" borderId="24" xfId="37" applyNumberFormat="1" applyFont="1" applyFill="1" applyBorder="1" applyAlignment="1" applyProtection="1">
      <protection hidden="1"/>
    </xf>
    <xf numFmtId="176" fontId="34" fillId="0" borderId="23" xfId="40" applyNumberFormat="1" applyFont="1" applyBorder="1" applyProtection="1">
      <protection hidden="1"/>
    </xf>
    <xf numFmtId="173" fontId="8" fillId="0" borderId="23" xfId="33" applyNumberFormat="1" applyFont="1" applyFill="1" applyBorder="1" applyProtection="1">
      <protection hidden="1"/>
    </xf>
    <xf numFmtId="165" fontId="8" fillId="0" borderId="28" xfId="33" applyNumberFormat="1" applyFont="1" applyFill="1" applyBorder="1" applyProtection="1">
      <protection hidden="1"/>
    </xf>
    <xf numFmtId="37" fontId="8" fillId="0" borderId="12" xfId="37" applyFont="1" applyBorder="1" applyProtection="1">
      <protection hidden="1"/>
    </xf>
    <xf numFmtId="37" fontId="8" fillId="0" borderId="23" xfId="37" applyFont="1" applyBorder="1" applyProtection="1">
      <protection hidden="1"/>
    </xf>
    <xf numFmtId="177" fontId="8" fillId="0" borderId="19" xfId="40" applyNumberFormat="1" applyFont="1" applyBorder="1" applyProtection="1">
      <protection hidden="1"/>
    </xf>
    <xf numFmtId="3" fontId="36" fillId="0" borderId="14" xfId="0" applyNumberFormat="1" applyFont="1" applyBorder="1" applyProtection="1">
      <protection hidden="1"/>
    </xf>
    <xf numFmtId="174" fontId="12" fillId="0" borderId="14" xfId="40" applyNumberFormat="1" applyFont="1" applyFill="1" applyBorder="1" applyProtection="1">
      <protection hidden="1"/>
    </xf>
    <xf numFmtId="176" fontId="12" fillId="0" borderId="14" xfId="40" applyNumberFormat="1" applyFont="1" applyFill="1" applyBorder="1" applyProtection="1">
      <protection hidden="1"/>
    </xf>
    <xf numFmtId="165" fontId="12" fillId="0" borderId="14" xfId="33" applyNumberFormat="1" applyFont="1" applyFill="1" applyBorder="1" applyProtection="1">
      <protection hidden="1"/>
    </xf>
    <xf numFmtId="176" fontId="12" fillId="0" borderId="26" xfId="40" applyNumberFormat="1" applyFont="1" applyFill="1" applyBorder="1" applyProtection="1">
      <protection hidden="1"/>
    </xf>
    <xf numFmtId="37" fontId="42" fillId="0" borderId="13" xfId="37" applyFont="1" applyFill="1" applyBorder="1" applyAlignment="1" applyProtection="1">
      <protection hidden="1"/>
    </xf>
    <xf numFmtId="37" fontId="42" fillId="0" borderId="14" xfId="37" applyFont="1" applyFill="1" applyBorder="1" applyAlignment="1" applyProtection="1">
      <protection hidden="1"/>
    </xf>
    <xf numFmtId="172" fontId="42" fillId="0" borderId="14" xfId="37" applyNumberFormat="1" applyFont="1" applyFill="1" applyBorder="1" applyAlignment="1" applyProtection="1">
      <protection hidden="1"/>
    </xf>
    <xf numFmtId="174" fontId="36" fillId="0" borderId="14" xfId="40" applyNumberFormat="1" applyFont="1" applyBorder="1" applyProtection="1">
      <protection hidden="1"/>
    </xf>
    <xf numFmtId="1" fontId="44" fillId="0" borderId="14" xfId="40" applyNumberFormat="1" applyFont="1" applyBorder="1" applyProtection="1">
      <protection hidden="1"/>
    </xf>
    <xf numFmtId="172" fontId="42" fillId="0" borderId="25" xfId="37" applyNumberFormat="1" applyFont="1" applyFill="1" applyBorder="1" applyAlignment="1" applyProtection="1">
      <protection hidden="1"/>
    </xf>
    <xf numFmtId="176" fontId="36" fillId="0" borderId="14" xfId="40" applyNumberFormat="1" applyFont="1" applyBorder="1" applyProtection="1">
      <protection hidden="1"/>
    </xf>
    <xf numFmtId="168" fontId="12" fillId="0" borderId="14" xfId="40" applyNumberFormat="1" applyFont="1" applyFill="1" applyBorder="1" applyProtection="1">
      <protection hidden="1"/>
    </xf>
    <xf numFmtId="176" fontId="12" fillId="0" borderId="14" xfId="33" applyNumberFormat="1" applyFont="1" applyFill="1" applyBorder="1" applyProtection="1">
      <protection hidden="1"/>
    </xf>
    <xf numFmtId="173" fontId="12" fillId="0" borderId="14" xfId="33" applyNumberFormat="1" applyFont="1" applyFill="1" applyBorder="1" applyProtection="1">
      <protection hidden="1"/>
    </xf>
    <xf numFmtId="165" fontId="12" fillId="0" borderId="26" xfId="40" applyNumberFormat="1" applyFont="1" applyFill="1" applyBorder="1" applyProtection="1">
      <protection hidden="1"/>
    </xf>
    <xf numFmtId="37" fontId="12" fillId="0" borderId="13" xfId="37" applyFont="1" applyBorder="1" applyProtection="1">
      <protection hidden="1"/>
    </xf>
    <xf numFmtId="37" fontId="12" fillId="0" borderId="14" xfId="37" applyFont="1" applyBorder="1" applyProtection="1">
      <protection hidden="1"/>
    </xf>
    <xf numFmtId="177" fontId="12" fillId="0" borderId="15" xfId="40" applyNumberFormat="1" applyFont="1" applyBorder="1" applyProtection="1">
      <protection hidden="1"/>
    </xf>
    <xf numFmtId="176" fontId="8" fillId="0" borderId="0" xfId="37" applyNumberFormat="1" applyFont="1" applyProtection="1">
      <protection hidden="1"/>
    </xf>
    <xf numFmtId="39" fontId="8" fillId="0" borderId="0" xfId="37" applyNumberFormat="1" applyFont="1" applyProtection="1">
      <protection hidden="1"/>
    </xf>
    <xf numFmtId="177" fontId="8" fillId="0" borderId="0" xfId="37" applyNumberFormat="1" applyFont="1" applyProtection="1">
      <protection hidden="1"/>
    </xf>
    <xf numFmtId="166" fontId="8" fillId="0" borderId="0" xfId="40" applyNumberFormat="1" applyFont="1" applyProtection="1">
      <protection hidden="1"/>
    </xf>
    <xf numFmtId="176" fontId="8" fillId="0" borderId="0" xfId="37" applyNumberFormat="1" applyFont="1" applyFill="1" applyProtection="1">
      <protection hidden="1"/>
    </xf>
    <xf numFmtId="177" fontId="8" fillId="0" borderId="0" xfId="37" applyNumberFormat="1" applyFont="1" applyFill="1" applyProtection="1">
      <protection hidden="1"/>
    </xf>
    <xf numFmtId="166" fontId="8" fillId="0" borderId="0" xfId="40" applyNumberFormat="1" applyFont="1" applyFill="1" applyProtection="1">
      <protection hidden="1"/>
    </xf>
    <xf numFmtId="39" fontId="12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7" fillId="0" borderId="0" xfId="37" applyFont="1" applyFill="1" applyBorder="1" applyAlignment="1" applyProtection="1">
      <alignment horizontal="center" vertical="center" wrapText="1"/>
      <protection hidden="1"/>
    </xf>
    <xf numFmtId="39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40" fillId="0" borderId="0" xfId="37" applyNumberFormat="1" applyFont="1" applyFill="1" applyProtection="1">
      <protection hidden="1"/>
    </xf>
    <xf numFmtId="39" fontId="40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40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8" fillId="0" borderId="11" xfId="37" applyNumberFormat="1" applyFont="1" applyFill="1" applyBorder="1" applyProtection="1">
      <protection hidden="1"/>
    </xf>
    <xf numFmtId="37" fontId="8" fillId="0" borderId="12" xfId="37" applyNumberFormat="1" applyFont="1" applyFill="1" applyBorder="1" applyProtection="1">
      <protection hidden="1"/>
    </xf>
    <xf numFmtId="186" fontId="35" fillId="0" borderId="0" xfId="0" applyFont="1" applyFill="1" applyBorder="1" applyAlignment="1" applyProtection="1">
      <alignment horizontal="center" vertical="center" wrapText="1"/>
      <protection hidden="1"/>
    </xf>
    <xf numFmtId="37" fontId="47" fillId="0" borderId="0" xfId="37" applyFont="1" applyAlignment="1" applyProtection="1">
      <alignment horizontal="center"/>
      <protection hidden="1"/>
    </xf>
    <xf numFmtId="37" fontId="8" fillId="0" borderId="0" xfId="37" applyFont="1" applyAlignment="1" applyProtection="1">
      <alignment wrapText="1"/>
      <protection hidden="1"/>
    </xf>
    <xf numFmtId="37" fontId="8" fillId="0" borderId="30" xfId="37" applyFont="1" applyBorder="1" applyAlignment="1" applyProtection="1">
      <alignment wrapText="1"/>
      <protection hidden="1"/>
    </xf>
    <xf numFmtId="37" fontId="12" fillId="0" borderId="29" xfId="37" applyFont="1" applyFill="1" applyBorder="1" applyAlignment="1" applyProtection="1">
      <alignment horizontal="center" vertical="center" wrapText="1"/>
      <protection hidden="1"/>
    </xf>
    <xf numFmtId="186" fontId="12" fillId="0" borderId="29" xfId="0" applyFont="1" applyFill="1" applyBorder="1" applyAlignment="1" applyProtection="1">
      <alignment horizontal="center" vertical="center" wrapText="1"/>
      <protection hidden="1"/>
    </xf>
    <xf numFmtId="9" fontId="12" fillId="0" borderId="29" xfId="40" applyFont="1" applyFill="1" applyBorder="1" applyAlignment="1" applyProtection="1">
      <alignment horizontal="center" vertical="center" wrapText="1"/>
      <protection hidden="1"/>
    </xf>
    <xf numFmtId="37" fontId="12" fillId="0" borderId="0" xfId="37" applyFont="1" applyFill="1" applyBorder="1" applyAlignment="1" applyProtection="1">
      <alignment horizontal="center" vertical="center" wrapText="1"/>
      <protection hidden="1"/>
    </xf>
    <xf numFmtId="9" fontId="12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29" xfId="40" applyNumberFormat="1" applyFont="1" applyFill="1" applyBorder="1" applyAlignment="1" applyProtection="1">
      <alignment horizontal="center" vertical="center" wrapText="1"/>
      <protection hidden="1"/>
    </xf>
    <xf numFmtId="177" fontId="45" fillId="0" borderId="29" xfId="0" applyNumberFormat="1" applyFont="1" applyFill="1" applyBorder="1" applyAlignment="1" applyProtection="1">
      <alignment horizontal="center" vertical="center" wrapText="1"/>
      <protection hidden="1"/>
    </xf>
    <xf numFmtId="186" fontId="45" fillId="0" borderId="29" xfId="0" applyFont="1" applyFill="1" applyBorder="1" applyAlignment="1" applyProtection="1">
      <alignment horizontal="center" vertical="center" wrapText="1"/>
      <protection hidden="1"/>
    </xf>
    <xf numFmtId="186" fontId="12" fillId="0" borderId="0" xfId="0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176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37" fillId="0" borderId="0" xfId="39" applyNumberFormat="1" applyFont="1" applyFill="1" applyBorder="1" applyAlignment="1" applyProtection="1">
      <alignment horizontal="center" vertical="center" wrapText="1"/>
      <protection hidden="1"/>
    </xf>
    <xf numFmtId="177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5" fillId="0" borderId="0" xfId="39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Protection="1">
      <protection hidden="1"/>
    </xf>
    <xf numFmtId="179" fontId="8" fillId="0" borderId="20" xfId="40" applyNumberFormat="1" applyFont="1" applyFill="1" applyBorder="1" applyProtection="1">
      <protection hidden="1"/>
    </xf>
    <xf numFmtId="179" fontId="8" fillId="0" borderId="23" xfId="40" applyNumberFormat="1" applyFont="1" applyFill="1" applyBorder="1" applyProtection="1">
      <protection hidden="1"/>
    </xf>
    <xf numFmtId="179" fontId="12" fillId="0" borderId="14" xfId="40" applyNumberFormat="1" applyFont="1" applyFill="1" applyBorder="1" applyProtection="1">
      <protection hidden="1"/>
    </xf>
    <xf numFmtId="180" fontId="8" fillId="0" borderId="20" xfId="40" applyNumberFormat="1" applyFont="1" applyFill="1" applyBorder="1" applyProtection="1">
      <protection hidden="1"/>
    </xf>
    <xf numFmtId="180" fontId="8" fillId="0" borderId="23" xfId="40" applyNumberFormat="1" applyFont="1" applyFill="1" applyBorder="1" applyProtection="1">
      <protection hidden="1"/>
    </xf>
    <xf numFmtId="180" fontId="12" fillId="0" borderId="14" xfId="40" applyNumberFormat="1" applyFont="1" applyFill="1" applyBorder="1" applyProtection="1">
      <protection hidden="1"/>
    </xf>
    <xf numFmtId="39" fontId="12" fillId="0" borderId="0" xfId="37" applyNumberFormat="1" applyFont="1" applyFill="1" applyBorder="1" applyAlignment="1" applyProtection="1">
      <alignment horizontal="center" vertical="center" wrapText="1"/>
      <protection hidden="1"/>
    </xf>
    <xf numFmtId="177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8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8" fillId="0" borderId="0" xfId="40" applyNumberFormat="1" applyFont="1" applyFill="1" applyBorder="1" applyAlignment="1" applyProtection="1">
      <alignment horizontal="center" vertical="center" wrapText="1"/>
      <protection hidden="1"/>
    </xf>
    <xf numFmtId="177" fontId="46" fillId="0" borderId="0" xfId="37" applyNumberFormat="1" applyFont="1" applyAlignment="1" applyProtection="1">
      <alignment horizontal="center" vertical="center"/>
      <protection hidden="1"/>
    </xf>
    <xf numFmtId="177" fontId="45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1" xfId="40" applyNumberFormat="1" applyFont="1" applyFill="1" applyBorder="1" applyProtection="1">
      <protection hidden="1"/>
    </xf>
    <xf numFmtId="177" fontId="8" fillId="0" borderId="19" xfId="40" applyNumberFormat="1" applyFont="1" applyFill="1" applyBorder="1" applyProtection="1">
      <protection hidden="1"/>
    </xf>
    <xf numFmtId="177" fontId="12" fillId="0" borderId="15" xfId="40" applyNumberFormat="1" applyFont="1" applyFill="1" applyBorder="1" applyProtection="1">
      <protection hidden="1"/>
    </xf>
    <xf numFmtId="37" fontId="47" fillId="0" borderId="0" xfId="37" applyFont="1" applyAlignment="1" applyProtection="1">
      <protection hidden="1"/>
    </xf>
    <xf numFmtId="186" fontId="45" fillId="0" borderId="10" xfId="0" applyFont="1" applyFill="1" applyBorder="1" applyAlignment="1" applyProtection="1">
      <alignment horizontal="center" vertical="center" wrapText="1"/>
      <protection hidden="1"/>
    </xf>
    <xf numFmtId="165" fontId="36" fillId="0" borderId="14" xfId="33" applyNumberFormat="1" applyFont="1" applyFill="1" applyBorder="1" applyProtection="1">
      <protection hidden="1"/>
    </xf>
    <xf numFmtId="186" fontId="12" fillId="0" borderId="31" xfId="0" applyFont="1" applyFill="1" applyBorder="1" applyAlignment="1" applyProtection="1">
      <alignment horizontal="center" vertical="center" wrapText="1"/>
      <protection hidden="1"/>
    </xf>
    <xf numFmtId="186" fontId="0" fillId="0" borderId="30" xfId="0" applyBorder="1" applyAlignment="1"/>
    <xf numFmtId="177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Alignment="1" applyProtection="1">
      <alignment horizontal="center" vertical="center"/>
      <protection hidden="1"/>
    </xf>
    <xf numFmtId="177" fontId="35" fillId="0" borderId="0" xfId="37" applyNumberFormat="1" applyFont="1" applyFill="1" applyProtection="1">
      <protection hidden="1"/>
    </xf>
    <xf numFmtId="37" fontId="35" fillId="0" borderId="0" xfId="37" applyFont="1" applyFill="1" applyAlignment="1" applyProtection="1">
      <alignment horizontal="center" vertical="center" wrapText="1"/>
      <protection hidden="1"/>
    </xf>
    <xf numFmtId="177" fontId="35" fillId="0" borderId="0" xfId="37" applyNumberFormat="1" applyFont="1" applyFill="1" applyAlignment="1" applyProtection="1">
      <alignment horizontal="center" vertical="center" wrapText="1"/>
      <protection hidden="1"/>
    </xf>
    <xf numFmtId="3" fontId="34" fillId="0" borderId="20" xfId="0" applyNumberFormat="1" applyFont="1" applyFill="1" applyBorder="1" applyProtection="1">
      <protection hidden="1"/>
    </xf>
    <xf numFmtId="177" fontId="8" fillId="0" borderId="16" xfId="33" applyNumberFormat="1" applyFont="1" applyFill="1" applyBorder="1" applyProtection="1">
      <protection hidden="1"/>
    </xf>
    <xf numFmtId="37" fontId="8" fillId="0" borderId="11" xfId="37" applyFont="1" applyFill="1" applyBorder="1" applyProtection="1">
      <protection hidden="1"/>
    </xf>
    <xf numFmtId="37" fontId="8" fillId="0" borderId="20" xfId="37" applyFont="1" applyFill="1" applyBorder="1" applyProtection="1">
      <protection hidden="1"/>
    </xf>
    <xf numFmtId="177" fontId="8" fillId="0" borderId="21" xfId="37" applyNumberFormat="1" applyFont="1" applyFill="1" applyBorder="1" applyProtection="1">
      <protection hidden="1"/>
    </xf>
    <xf numFmtId="3" fontId="34" fillId="0" borderId="23" xfId="0" applyNumberFormat="1" applyFont="1" applyFill="1" applyBorder="1" applyProtection="1">
      <protection hidden="1"/>
    </xf>
    <xf numFmtId="177" fontId="8" fillId="0" borderId="17" xfId="33" applyNumberFormat="1" applyFont="1" applyFill="1" applyBorder="1" applyProtection="1">
      <protection hidden="1"/>
    </xf>
    <xf numFmtId="37" fontId="8" fillId="0" borderId="12" xfId="37" applyFont="1" applyFill="1" applyBorder="1" applyProtection="1">
      <protection hidden="1"/>
    </xf>
    <xf numFmtId="37" fontId="8" fillId="0" borderId="23" xfId="37" applyFont="1" applyFill="1" applyBorder="1" applyProtection="1">
      <protection hidden="1"/>
    </xf>
    <xf numFmtId="177" fontId="8" fillId="0" borderId="19" xfId="37" applyNumberFormat="1" applyFont="1" applyFill="1" applyBorder="1" applyProtection="1">
      <protection hidden="1"/>
    </xf>
    <xf numFmtId="3" fontId="36" fillId="0" borderId="14" xfId="0" applyNumberFormat="1" applyFont="1" applyFill="1" applyBorder="1" applyProtection="1">
      <protection hidden="1"/>
    </xf>
    <xf numFmtId="177" fontId="12" fillId="0" borderId="18" xfId="40" applyNumberFormat="1" applyFont="1" applyFill="1" applyBorder="1" applyProtection="1">
      <protection hidden="1"/>
    </xf>
    <xf numFmtId="37" fontId="12" fillId="0" borderId="13" xfId="37" applyFont="1" applyFill="1" applyBorder="1" applyProtection="1">
      <protection hidden="1"/>
    </xf>
    <xf numFmtId="37" fontId="12" fillId="0" borderId="14" xfId="37" applyFont="1" applyFill="1" applyBorder="1" applyProtection="1">
      <protection hidden="1"/>
    </xf>
    <xf numFmtId="177" fontId="12" fillId="0" borderId="15" xfId="37" applyNumberFormat="1" applyFont="1" applyFill="1" applyBorder="1" applyProtection="1">
      <protection hidden="1"/>
    </xf>
    <xf numFmtId="10" fontId="48" fillId="0" borderId="10" xfId="56" applyNumberFormat="1" applyFont="1" applyFill="1" applyBorder="1" applyAlignment="1" applyProtection="1">
      <alignment horizontal="center" vertical="center" wrapText="1"/>
      <protection hidden="1"/>
    </xf>
    <xf numFmtId="186" fontId="8" fillId="0" borderId="0" xfId="53"/>
    <xf numFmtId="186" fontId="12" fillId="0" borderId="36" xfId="53" applyFont="1" applyBorder="1" applyAlignment="1">
      <alignment horizontal="center" vertical="center" wrapText="1"/>
    </xf>
    <xf numFmtId="186" fontId="8" fillId="0" borderId="36" xfId="53" applyFont="1" applyBorder="1" applyAlignment="1">
      <alignment vertical="center" wrapText="1"/>
    </xf>
    <xf numFmtId="186" fontId="8" fillId="0" borderId="0" xfId="53" applyFont="1" applyBorder="1" applyAlignment="1">
      <alignment vertical="center"/>
    </xf>
    <xf numFmtId="3" fontId="8" fillId="0" borderId="0" xfId="53" applyNumberFormat="1" applyBorder="1" applyAlignment="1">
      <alignment horizontal="center" vertical="center"/>
    </xf>
    <xf numFmtId="186" fontId="8" fillId="0" borderId="0" xfId="53" applyBorder="1" applyAlignment="1">
      <alignment horizontal="center" vertical="center"/>
    </xf>
    <xf numFmtId="186" fontId="8" fillId="0" borderId="0" xfId="53" applyFont="1"/>
    <xf numFmtId="186" fontId="12" fillId="0" borderId="36" xfId="53" applyFont="1" applyBorder="1" applyAlignment="1">
      <alignment horizontal="center" vertical="center"/>
    </xf>
    <xf numFmtId="10" fontId="48" fillId="0" borderId="33" xfId="56" applyNumberFormat="1" applyFont="1" applyFill="1" applyBorder="1" applyAlignment="1" applyProtection="1">
      <alignment horizontal="center" vertical="center" wrapText="1"/>
      <protection hidden="1"/>
    </xf>
    <xf numFmtId="165" fontId="8" fillId="0" borderId="36" xfId="33" applyNumberFormat="1" applyFont="1" applyBorder="1" applyAlignment="1">
      <alignment vertical="center" wrapText="1"/>
    </xf>
    <xf numFmtId="3" fontId="8" fillId="0" borderId="36" xfId="53" applyNumberFormat="1" applyFont="1" applyBorder="1" applyAlignment="1">
      <alignment horizontal="center" vertical="center" wrapText="1"/>
    </xf>
    <xf numFmtId="3" fontId="12" fillId="0" borderId="36" xfId="53" applyNumberFormat="1" applyFont="1" applyBorder="1" applyAlignment="1">
      <alignment horizontal="center" vertical="center"/>
    </xf>
    <xf numFmtId="165" fontId="8" fillId="0" borderId="36" xfId="103" applyNumberFormat="1" applyFont="1" applyBorder="1" applyAlignment="1">
      <alignment vertical="center" wrapText="1"/>
    </xf>
    <xf numFmtId="187" fontId="0" fillId="0" borderId="0" xfId="115" applyNumberFormat="1" applyFont="1"/>
    <xf numFmtId="186" fontId="12" fillId="0" borderId="47" xfId="53" applyFont="1" applyBorder="1" applyAlignment="1">
      <alignment horizontal="center" vertical="center" wrapText="1"/>
    </xf>
    <xf numFmtId="181" fontId="8" fillId="0" borderId="20" xfId="40" applyNumberFormat="1" applyFont="1" applyFill="1" applyBorder="1" applyProtection="1">
      <protection hidden="1"/>
    </xf>
    <xf numFmtId="181" fontId="8" fillId="0" borderId="23" xfId="40" applyNumberFormat="1" applyFont="1" applyFill="1" applyBorder="1" applyProtection="1">
      <protection hidden="1"/>
    </xf>
    <xf numFmtId="181" fontId="12" fillId="0" borderId="14" xfId="40" applyNumberFormat="1" applyFont="1" applyFill="1" applyBorder="1" applyProtection="1">
      <protection hidden="1"/>
    </xf>
    <xf numFmtId="174" fontId="8" fillId="0" borderId="0" xfId="40" applyNumberFormat="1" applyFont="1" applyProtection="1">
      <protection hidden="1"/>
    </xf>
    <xf numFmtId="37" fontId="8" fillId="0" borderId="0" xfId="37" applyFont="1" applyBorder="1" applyProtection="1">
      <protection hidden="1"/>
    </xf>
    <xf numFmtId="164" fontId="8" fillId="0" borderId="0" xfId="33" applyFont="1" applyBorder="1" applyProtection="1">
      <protection hidden="1"/>
    </xf>
    <xf numFmtId="184" fontId="8" fillId="0" borderId="0" xfId="40" applyNumberFormat="1" applyFont="1" applyProtection="1">
      <protection hidden="1"/>
    </xf>
    <xf numFmtId="183" fontId="8" fillId="0" borderId="0" xfId="37" applyNumberFormat="1" applyFont="1" applyProtection="1">
      <protection hidden="1"/>
    </xf>
    <xf numFmtId="175" fontId="8" fillId="0" borderId="21" xfId="33" applyNumberFormat="1" applyFont="1" applyFill="1" applyBorder="1" applyProtection="1">
      <protection hidden="1"/>
    </xf>
    <xf numFmtId="175" fontId="8" fillId="0" borderId="19" xfId="33" applyNumberFormat="1" applyFont="1" applyFill="1" applyBorder="1" applyProtection="1">
      <protection hidden="1"/>
    </xf>
    <xf numFmtId="175" fontId="12" fillId="0" borderId="15" xfId="33" applyNumberFormat="1" applyFont="1" applyFill="1" applyBorder="1" applyProtection="1">
      <protection hidden="1"/>
    </xf>
    <xf numFmtId="37" fontId="12" fillId="0" borderId="0" xfId="37" applyFont="1" applyProtection="1">
      <protection hidden="1"/>
    </xf>
    <xf numFmtId="40" fontId="8" fillId="0" borderId="47" xfId="33" applyNumberFormat="1" applyFont="1" applyBorder="1" applyAlignment="1">
      <alignment vertical="center" wrapText="1"/>
    </xf>
    <xf numFmtId="188" fontId="0" fillId="0" borderId="0" xfId="51" applyNumberFormat="1" applyFont="1" applyFill="1" applyBorder="1"/>
    <xf numFmtId="0" fontId="8" fillId="0" borderId="0" xfId="129" applyFont="1"/>
    <xf numFmtId="187" fontId="0" fillId="24" borderId="0" xfId="115" applyNumberFormat="1" applyFont="1" applyFill="1"/>
    <xf numFmtId="187" fontId="12" fillId="24" borderId="37" xfId="115" applyNumberFormat="1" applyFont="1" applyFill="1" applyBorder="1" applyAlignment="1">
      <alignment horizontal="center" vertical="center" wrapText="1"/>
    </xf>
    <xf numFmtId="187" fontId="12" fillId="24" borderId="40" xfId="115" applyNumberFormat="1" applyFont="1" applyFill="1" applyBorder="1"/>
    <xf numFmtId="187" fontId="12" fillId="24" borderId="48" xfId="115" applyNumberFormat="1" applyFont="1" applyFill="1" applyBorder="1"/>
    <xf numFmtId="187" fontId="12" fillId="24" borderId="37" xfId="115" applyNumberFormat="1" applyFont="1" applyFill="1" applyBorder="1"/>
    <xf numFmtId="187" fontId="8" fillId="24" borderId="0" xfId="115" applyNumberFormat="1" applyFont="1" applyFill="1"/>
    <xf numFmtId="187" fontId="0" fillId="24" borderId="0" xfId="115" applyNumberFormat="1" applyFont="1" applyFill="1" applyBorder="1"/>
    <xf numFmtId="165" fontId="8" fillId="0" borderId="47" xfId="33" applyNumberFormat="1" applyFont="1" applyBorder="1" applyAlignment="1">
      <alignment vertical="center" wrapText="1"/>
    </xf>
    <xf numFmtId="186" fontId="8" fillId="0" borderId="47" xfId="53" applyBorder="1"/>
    <xf numFmtId="186" fontId="12" fillId="0" borderId="47" xfId="53" applyFont="1" applyBorder="1"/>
    <xf numFmtId="186" fontId="8" fillId="0" borderId="49" xfId="53" applyBorder="1"/>
    <xf numFmtId="0" fontId="8" fillId="0" borderId="0" xfId="129"/>
    <xf numFmtId="165" fontId="8" fillId="0" borderId="0" xfId="129" applyNumberFormat="1"/>
    <xf numFmtId="3" fontId="8" fillId="0" borderId="0" xfId="129" applyNumberFormat="1" applyBorder="1" applyAlignment="1">
      <alignment horizontal="center" vertical="center"/>
    </xf>
    <xf numFmtId="0" fontId="8" fillId="0" borderId="0" xfId="129" applyBorder="1" applyAlignment="1">
      <alignment horizontal="center" vertical="center"/>
    </xf>
    <xf numFmtId="0" fontId="8" fillId="0" borderId="0" xfId="129" applyFont="1" applyBorder="1" applyAlignment="1">
      <alignment vertical="center"/>
    </xf>
    <xf numFmtId="3" fontId="12" fillId="0" borderId="47" xfId="129" applyNumberFormat="1" applyFont="1" applyBorder="1" applyAlignment="1">
      <alignment horizontal="center" vertical="center"/>
    </xf>
    <xf numFmtId="0" fontId="12" fillId="0" borderId="47" xfId="129" applyFont="1" applyBorder="1" applyAlignment="1">
      <alignment horizontal="center" vertical="center"/>
    </xf>
    <xf numFmtId="3" fontId="8" fillId="0" borderId="47" xfId="129" applyNumberFormat="1" applyFont="1" applyBorder="1" applyAlignment="1">
      <alignment horizontal="center" vertical="center" wrapText="1"/>
    </xf>
    <xf numFmtId="0" fontId="8" fillId="0" borderId="47" xfId="129" applyFont="1" applyBorder="1" applyAlignment="1">
      <alignment horizontal="center" vertical="center" wrapText="1"/>
    </xf>
    <xf numFmtId="165" fontId="8" fillId="0" borderId="47" xfId="33" applyNumberFormat="1" applyFont="1" applyFill="1" applyBorder="1" applyAlignment="1">
      <alignment vertical="center" wrapText="1"/>
    </xf>
    <xf numFmtId="0" fontId="8" fillId="0" borderId="47" xfId="129" applyFont="1" applyBorder="1" applyAlignment="1">
      <alignment vertical="center" wrapText="1"/>
    </xf>
    <xf numFmtId="0" fontId="12" fillId="0" borderId="47" xfId="129" applyFont="1" applyBorder="1" applyAlignment="1">
      <alignment horizontal="center" vertical="center" wrapText="1"/>
    </xf>
    <xf numFmtId="186" fontId="8" fillId="0" borderId="0" xfId="53" applyBorder="1"/>
    <xf numFmtId="40" fontId="8" fillId="0" borderId="0" xfId="129" applyNumberFormat="1"/>
    <xf numFmtId="3" fontId="8" fillId="0" borderId="47" xfId="53" applyNumberFormat="1" applyFont="1" applyBorder="1" applyAlignment="1">
      <alignment horizontal="center" vertical="center" wrapText="1"/>
    </xf>
    <xf numFmtId="0" fontId="12" fillId="24" borderId="0" xfId="130" applyFont="1" applyFill="1"/>
    <xf numFmtId="0" fontId="12" fillId="24" borderId="0" xfId="130" applyFont="1" applyFill="1" applyAlignment="1">
      <alignment horizontal="center" vertical="center" wrapText="1"/>
    </xf>
    <xf numFmtId="0" fontId="8" fillId="24" borderId="0" xfId="130" applyFill="1"/>
    <xf numFmtId="0" fontId="12" fillId="24" borderId="0" xfId="130" applyFont="1" applyFill="1" applyAlignment="1"/>
    <xf numFmtId="0" fontId="12" fillId="24" borderId="37" xfId="130" applyFont="1" applyFill="1" applyBorder="1" applyAlignment="1">
      <alignment horizontal="center" vertical="center"/>
    </xf>
    <xf numFmtId="0" fontId="12" fillId="24" borderId="50" xfId="130" applyFont="1" applyFill="1" applyBorder="1" applyAlignment="1">
      <alignment horizontal="center" vertical="center" wrapText="1"/>
    </xf>
    <xf numFmtId="0" fontId="12" fillId="24" borderId="38" xfId="130" applyFont="1" applyFill="1" applyBorder="1" applyAlignment="1">
      <alignment horizontal="center" vertical="center" wrapText="1"/>
    </xf>
    <xf numFmtId="0" fontId="12" fillId="24" borderId="51" xfId="130" applyFont="1" applyFill="1" applyBorder="1" applyAlignment="1">
      <alignment horizontal="center" vertical="center" wrapText="1"/>
    </xf>
    <xf numFmtId="0" fontId="12" fillId="24" borderId="39" xfId="130" applyFont="1" applyFill="1" applyBorder="1" applyAlignment="1">
      <alignment horizontal="center" vertical="center" wrapText="1"/>
    </xf>
    <xf numFmtId="0" fontId="12" fillId="24" borderId="52" xfId="130" applyFont="1" applyFill="1" applyBorder="1" applyAlignment="1">
      <alignment horizontal="center" vertical="center" wrapText="1"/>
    </xf>
    <xf numFmtId="0" fontId="35" fillId="24" borderId="0" xfId="130" applyFont="1" applyFill="1" applyAlignment="1">
      <alignment horizontal="center" vertical="center" wrapText="1"/>
    </xf>
    <xf numFmtId="187" fontId="54" fillId="24" borderId="0" xfId="51" applyNumberFormat="1" applyFont="1" applyFill="1" applyAlignment="1">
      <alignment horizontal="center" vertical="center"/>
    </xf>
    <xf numFmtId="0" fontId="12" fillId="0" borderId="0" xfId="130" applyFont="1"/>
    <xf numFmtId="9" fontId="54" fillId="24" borderId="0" xfId="131" applyFont="1" applyFill="1" applyAlignment="1">
      <alignment horizontal="center" vertical="center"/>
    </xf>
    <xf numFmtId="0" fontId="54" fillId="24" borderId="0" xfId="130" applyFont="1" applyFill="1"/>
    <xf numFmtId="0" fontId="12" fillId="24" borderId="53" xfId="130" applyFont="1" applyFill="1" applyBorder="1"/>
    <xf numFmtId="187" fontId="0" fillId="24" borderId="54" xfId="51" applyNumberFormat="1" applyFont="1" applyFill="1" applyBorder="1"/>
    <xf numFmtId="187" fontId="0" fillId="24" borderId="55" xfId="51" applyNumberFormat="1" applyFont="1" applyFill="1" applyBorder="1"/>
    <xf numFmtId="189" fontId="0" fillId="24" borderId="55" xfId="131" applyNumberFormat="1" applyFont="1" applyFill="1" applyBorder="1"/>
    <xf numFmtId="189" fontId="0" fillId="24" borderId="56" xfId="51" applyNumberFormat="1" applyFont="1" applyFill="1" applyBorder="1"/>
    <xf numFmtId="189" fontId="8" fillId="24" borderId="55" xfId="130" applyNumberFormat="1" applyFill="1" applyBorder="1"/>
    <xf numFmtId="189" fontId="0" fillId="24" borderId="55" xfId="51" applyNumberFormat="1" applyFont="1" applyFill="1" applyBorder="1"/>
    <xf numFmtId="190" fontId="8" fillId="24" borderId="57" xfId="130" applyNumberFormat="1" applyFill="1" applyBorder="1"/>
    <xf numFmtId="191" fontId="8" fillId="24" borderId="58" xfId="130" applyNumberFormat="1" applyFill="1" applyBorder="1"/>
    <xf numFmtId="187" fontId="0" fillId="24" borderId="56" xfId="51" applyNumberFormat="1" applyFont="1" applyFill="1" applyBorder="1"/>
    <xf numFmtId="41" fontId="0" fillId="24" borderId="58" xfId="51" applyNumberFormat="1" applyFont="1" applyFill="1" applyBorder="1"/>
    <xf numFmtId="187" fontId="0" fillId="24" borderId="0" xfId="51" applyNumberFormat="1" applyFont="1" applyFill="1"/>
    <xf numFmtId="0" fontId="12" fillId="24" borderId="40" xfId="130" applyFont="1" applyFill="1" applyBorder="1"/>
    <xf numFmtId="187" fontId="0" fillId="24" borderId="59" xfId="51" applyNumberFormat="1" applyFont="1" applyFill="1" applyBorder="1"/>
    <xf numFmtId="187" fontId="0" fillId="24" borderId="0" xfId="51" applyNumberFormat="1" applyFont="1" applyFill="1" applyBorder="1"/>
    <xf numFmtId="189" fontId="0" fillId="24" borderId="0" xfId="131" applyNumberFormat="1" applyFont="1" applyFill="1" applyBorder="1"/>
    <xf numFmtId="189" fontId="0" fillId="24" borderId="60" xfId="51" applyNumberFormat="1" applyFont="1" applyFill="1" applyBorder="1"/>
    <xf numFmtId="189" fontId="8" fillId="24" borderId="0" xfId="130" applyNumberFormat="1" applyFill="1" applyBorder="1"/>
    <xf numFmtId="189" fontId="0" fillId="24" borderId="0" xfId="51" applyNumberFormat="1" applyFont="1" applyFill="1" applyBorder="1"/>
    <xf numFmtId="190" fontId="8" fillId="24" borderId="41" xfId="130" applyNumberFormat="1" applyFill="1" applyBorder="1"/>
    <xf numFmtId="191" fontId="8" fillId="24" borderId="61" xfId="130" applyNumberFormat="1" applyFill="1" applyBorder="1"/>
    <xf numFmtId="187" fontId="0" fillId="24" borderId="60" xfId="51" applyNumberFormat="1" applyFont="1" applyFill="1" applyBorder="1"/>
    <xf numFmtId="41" fontId="8" fillId="24" borderId="61" xfId="130" applyNumberFormat="1" applyFill="1" applyBorder="1"/>
    <xf numFmtId="0" fontId="12" fillId="24" borderId="62" xfId="130" applyFont="1" applyFill="1" applyBorder="1"/>
    <xf numFmtId="187" fontId="12" fillId="24" borderId="63" xfId="51" applyNumberFormat="1" applyFont="1" applyFill="1" applyBorder="1"/>
    <xf numFmtId="187" fontId="12" fillId="24" borderId="64" xfId="51" applyNumberFormat="1" applyFont="1" applyFill="1" applyBorder="1"/>
    <xf numFmtId="189" fontId="12" fillId="24" borderId="64" xfId="131" applyNumberFormat="1" applyFont="1" applyFill="1" applyBorder="1"/>
    <xf numFmtId="189" fontId="12" fillId="24" borderId="65" xfId="51" applyNumberFormat="1" applyFont="1" applyFill="1" applyBorder="1"/>
    <xf numFmtId="187" fontId="12" fillId="24" borderId="64" xfId="130" applyNumberFormat="1" applyFont="1" applyFill="1" applyBorder="1"/>
    <xf numFmtId="189" fontId="12" fillId="24" borderId="64" xfId="130" applyNumberFormat="1" applyFont="1" applyFill="1" applyBorder="1"/>
    <xf numFmtId="189" fontId="12" fillId="24" borderId="64" xfId="51" applyNumberFormat="1" applyFont="1" applyFill="1" applyBorder="1"/>
    <xf numFmtId="190" fontId="12" fillId="24" borderId="66" xfId="130" applyNumberFormat="1" applyFont="1" applyFill="1" applyBorder="1"/>
    <xf numFmtId="191" fontId="12" fillId="24" borderId="67" xfId="130" applyNumberFormat="1" applyFont="1" applyFill="1" applyBorder="1"/>
    <xf numFmtId="187" fontId="12" fillId="24" borderId="63" xfId="130" applyNumberFormat="1" applyFont="1" applyFill="1" applyBorder="1"/>
    <xf numFmtId="187" fontId="12" fillId="24" borderId="65" xfId="130" applyNumberFormat="1" applyFont="1" applyFill="1" applyBorder="1"/>
    <xf numFmtId="187" fontId="12" fillId="24" borderId="67" xfId="51" applyNumberFormat="1" applyFont="1" applyFill="1" applyBorder="1"/>
    <xf numFmtId="186" fontId="8" fillId="0" borderId="47" xfId="53" applyBorder="1" applyAlignment="1">
      <alignment wrapText="1"/>
    </xf>
    <xf numFmtId="192" fontId="8" fillId="0" borderId="0" xfId="53" applyNumberFormat="1"/>
    <xf numFmtId="187" fontId="8" fillId="0" borderId="36" xfId="53" applyNumberFormat="1" applyBorder="1" applyAlignment="1">
      <alignment vertical="center"/>
    </xf>
    <xf numFmtId="3" fontId="8" fillId="0" borderId="36" xfId="53" applyNumberFormat="1" applyBorder="1" applyAlignment="1">
      <alignment vertical="center"/>
    </xf>
    <xf numFmtId="188" fontId="0" fillId="0" borderId="0" xfId="51" applyNumberFormat="1" applyFont="1"/>
    <xf numFmtId="188" fontId="8" fillId="0" borderId="0" xfId="51" applyNumberFormat="1" applyFont="1"/>
    <xf numFmtId="188" fontId="12" fillId="0" borderId="40" xfId="51" applyNumberFormat="1" applyFont="1" applyFill="1" applyBorder="1"/>
    <xf numFmtId="188" fontId="12" fillId="0" borderId="41" xfId="51" applyNumberFormat="1" applyFont="1" applyFill="1" applyBorder="1"/>
    <xf numFmtId="188" fontId="12" fillId="0" borderId="37" xfId="51" applyNumberFormat="1" applyFont="1" applyFill="1" applyBorder="1"/>
    <xf numFmtId="188" fontId="12" fillId="0" borderId="38" xfId="51" applyNumberFormat="1" applyFont="1" applyFill="1" applyBorder="1"/>
    <xf numFmtId="188" fontId="12" fillId="0" borderId="39" xfId="51" applyNumberFormat="1" applyFont="1" applyFill="1" applyBorder="1"/>
    <xf numFmtId="188" fontId="12" fillId="0" borderId="0" xfId="51" applyNumberFormat="1" applyFont="1" applyFill="1" applyBorder="1"/>
    <xf numFmtId="188" fontId="8" fillId="0" borderId="0" xfId="53" applyNumberFormat="1" applyFont="1"/>
    <xf numFmtId="0" fontId="8" fillId="24" borderId="0" xfId="130" applyFill="1" applyAlignment="1">
      <alignment vertical="center"/>
    </xf>
    <xf numFmtId="187" fontId="12" fillId="24" borderId="42" xfId="115" applyNumberFormat="1" applyFont="1" applyFill="1" applyBorder="1" applyAlignment="1"/>
    <xf numFmtId="0" fontId="48" fillId="24" borderId="52" xfId="130" applyFont="1" applyFill="1" applyBorder="1" applyAlignment="1">
      <alignment horizontal="center" vertical="center" wrapText="1"/>
    </xf>
    <xf numFmtId="190" fontId="8" fillId="24" borderId="55" xfId="130" applyNumberFormat="1" applyFill="1" applyBorder="1"/>
    <xf numFmtId="190" fontId="8" fillId="24" borderId="0" xfId="130" applyNumberFormat="1" applyFill="1" applyBorder="1"/>
    <xf numFmtId="190" fontId="12" fillId="24" borderId="64" xfId="130" applyNumberFormat="1" applyFont="1" applyFill="1" applyBorder="1"/>
    <xf numFmtId="0" fontId="55" fillId="24" borderId="0" xfId="130" applyFont="1" applyFill="1" applyAlignment="1">
      <alignment horizontal="center"/>
    </xf>
    <xf numFmtId="16" fontId="8" fillId="0" borderId="47" xfId="53" applyNumberFormat="1" applyBorder="1" applyAlignment="1">
      <alignment horizontal="center" vertical="center"/>
    </xf>
    <xf numFmtId="187" fontId="48" fillId="0" borderId="39" xfId="51" applyNumberFormat="1" applyFont="1" applyFill="1" applyBorder="1" applyAlignment="1">
      <alignment horizontal="center" vertical="center" wrapText="1"/>
    </xf>
    <xf numFmtId="187" fontId="48" fillId="0" borderId="71" xfId="51" applyNumberFormat="1" applyFont="1" applyFill="1" applyBorder="1" applyAlignment="1">
      <alignment horizontal="center" vertical="center" wrapText="1"/>
    </xf>
    <xf numFmtId="193" fontId="8" fillId="0" borderId="0" xfId="51" applyNumberFormat="1" applyFont="1" applyFill="1" applyBorder="1"/>
    <xf numFmtId="193" fontId="12" fillId="0" borderId="38" xfId="51" applyNumberFormat="1" applyFont="1" applyFill="1" applyBorder="1"/>
    <xf numFmtId="165" fontId="12" fillId="24" borderId="42" xfId="33" applyNumberFormat="1" applyFont="1" applyFill="1" applyBorder="1" applyAlignment="1"/>
    <xf numFmtId="165" fontId="12" fillId="24" borderId="39" xfId="33" applyNumberFormat="1" applyFont="1" applyFill="1" applyBorder="1" applyAlignment="1">
      <alignment horizontal="center" vertical="center" wrapText="1"/>
    </xf>
    <xf numFmtId="165" fontId="12" fillId="24" borderId="39" xfId="33" applyNumberFormat="1" applyFont="1" applyFill="1" applyBorder="1"/>
    <xf numFmtId="165" fontId="0" fillId="24" borderId="0" xfId="33" applyNumberFormat="1" applyFont="1" applyFill="1"/>
    <xf numFmtId="165" fontId="0" fillId="24" borderId="41" xfId="33" applyNumberFormat="1" applyFont="1" applyFill="1" applyBorder="1"/>
    <xf numFmtId="165" fontId="52" fillId="24" borderId="39" xfId="33" applyNumberFormat="1" applyFont="1" applyFill="1" applyBorder="1"/>
    <xf numFmtId="165" fontId="0" fillId="24" borderId="0" xfId="33" applyNumberFormat="1" applyFont="1" applyFill="1" applyBorder="1"/>
    <xf numFmtId="165" fontId="0" fillId="0" borderId="0" xfId="33" applyNumberFormat="1" applyFont="1"/>
    <xf numFmtId="187" fontId="48" fillId="0" borderId="71" xfId="51" applyNumberFormat="1" applyFont="1" applyFill="1" applyBorder="1" applyAlignment="1">
      <alignment horizontal="center" vertical="center" wrapText="1"/>
    </xf>
    <xf numFmtId="188" fontId="12" fillId="0" borderId="0" xfId="51" applyNumberFormat="1" applyFont="1"/>
    <xf numFmtId="193" fontId="12" fillId="0" borderId="0" xfId="51" applyNumberFormat="1" applyFont="1" applyFill="1" applyBorder="1"/>
    <xf numFmtId="3" fontId="8" fillId="0" borderId="0" xfId="129" applyNumberFormat="1"/>
    <xf numFmtId="38" fontId="0" fillId="24" borderId="41" xfId="33" applyNumberFormat="1" applyFont="1" applyFill="1" applyBorder="1"/>
    <xf numFmtId="187" fontId="48" fillId="0" borderId="71" xfId="51" applyNumberFormat="1" applyFont="1" applyFill="1" applyBorder="1" applyAlignment="1">
      <alignment horizontal="center" vertical="center" wrapText="1"/>
    </xf>
    <xf numFmtId="3" fontId="12" fillId="0" borderId="36" xfId="53" applyNumberFormat="1" applyFont="1" applyBorder="1" applyAlignment="1">
      <alignment vertical="center"/>
    </xf>
    <xf numFmtId="3" fontId="8" fillId="0" borderId="36" xfId="53" applyNumberFormat="1" applyFont="1" applyBorder="1" applyAlignment="1">
      <alignment vertical="center" wrapText="1"/>
    </xf>
    <xf numFmtId="188" fontId="0" fillId="0" borderId="0" xfId="51" applyNumberFormat="1" applyFont="1" applyFill="1"/>
    <xf numFmtId="0" fontId="8" fillId="0" borderId="47" xfId="53" applyNumberFormat="1" applyBorder="1" applyAlignment="1">
      <alignment horizontal="center" vertical="center"/>
    </xf>
    <xf numFmtId="186" fontId="12" fillId="0" borderId="0" xfId="53" applyFont="1" applyBorder="1" applyAlignment="1">
      <alignment horizontal="center"/>
    </xf>
    <xf numFmtId="186" fontId="12" fillId="0" borderId="0" xfId="53" applyFont="1" applyBorder="1"/>
    <xf numFmtId="194" fontId="8" fillId="0" borderId="0" xfId="0" applyNumberFormat="1" applyFont="1" applyBorder="1" applyAlignment="1">
      <alignment horizontal="center"/>
    </xf>
    <xf numFmtId="0" fontId="8" fillId="0" borderId="0" xfId="53" applyNumberFormat="1" applyBorder="1" applyAlignment="1">
      <alignment horizontal="center" vertical="center"/>
    </xf>
    <xf numFmtId="16" fontId="8" fillId="0" borderId="0" xfId="53" applyNumberFormat="1" applyBorder="1" applyAlignment="1">
      <alignment horizontal="center" vertical="center"/>
    </xf>
    <xf numFmtId="10" fontId="8" fillId="0" borderId="0" xfId="40" applyNumberFormat="1" applyFont="1" applyProtection="1">
      <protection hidden="1"/>
    </xf>
    <xf numFmtId="187" fontId="0" fillId="0" borderId="0" xfId="51" applyNumberFormat="1" applyFont="1"/>
    <xf numFmtId="187" fontId="12" fillId="0" borderId="37" xfId="51" applyNumberFormat="1" applyFont="1" applyFill="1" applyBorder="1" applyAlignment="1">
      <alignment horizontal="center" vertical="center" wrapText="1"/>
    </xf>
    <xf numFmtId="43" fontId="12" fillId="0" borderId="38" xfId="51" applyNumberFormat="1" applyFont="1" applyFill="1" applyBorder="1" applyAlignment="1">
      <alignment horizontal="center" vertical="center" wrapText="1"/>
    </xf>
    <xf numFmtId="43" fontId="12" fillId="0" borderId="39" xfId="51" applyNumberFormat="1" applyFont="1" applyFill="1" applyBorder="1" applyAlignment="1">
      <alignment horizontal="center" vertical="center"/>
    </xf>
    <xf numFmtId="187" fontId="12" fillId="0" borderId="39" xfId="51" applyNumberFormat="1" applyFont="1" applyFill="1" applyBorder="1" applyAlignment="1">
      <alignment horizontal="center" vertical="center"/>
    </xf>
    <xf numFmtId="187" fontId="12" fillId="0" borderId="40" xfId="51" applyNumberFormat="1" applyFont="1" applyFill="1" applyBorder="1"/>
    <xf numFmtId="188" fontId="12" fillId="0" borderId="57" xfId="51" applyNumberFormat="1" applyFont="1" applyFill="1" applyBorder="1"/>
    <xf numFmtId="188" fontId="12" fillId="0" borderId="74" xfId="51" applyNumberFormat="1" applyFont="1" applyFill="1" applyBorder="1"/>
    <xf numFmtId="187" fontId="12" fillId="0" borderId="37" xfId="51" applyNumberFormat="1" applyFont="1" applyFill="1" applyBorder="1"/>
    <xf numFmtId="187" fontId="12" fillId="0" borderId="38" xfId="51" applyNumberFormat="1" applyFont="1" applyFill="1" applyBorder="1"/>
    <xf numFmtId="187" fontId="12" fillId="0" borderId="39" xfId="51" applyNumberFormat="1" applyFont="1" applyFill="1" applyBorder="1"/>
    <xf numFmtId="187" fontId="12" fillId="0" borderId="0" xfId="51" applyNumberFormat="1" applyFont="1" applyFill="1" applyBorder="1"/>
    <xf numFmtId="43" fontId="12" fillId="0" borderId="0" xfId="51" applyNumberFormat="1" applyFont="1" applyFill="1" applyBorder="1"/>
    <xf numFmtId="43" fontId="8" fillId="0" borderId="0" xfId="129" applyNumberFormat="1" applyFont="1"/>
    <xf numFmtId="43" fontId="0" fillId="0" borderId="0" xfId="51" applyNumberFormat="1" applyFont="1"/>
    <xf numFmtId="187" fontId="8" fillId="0" borderId="0" xfId="51" applyNumberFormat="1" applyFont="1"/>
    <xf numFmtId="37" fontId="0" fillId="0" borderId="0" xfId="51" applyNumberFormat="1" applyFont="1" applyFill="1" applyBorder="1"/>
    <xf numFmtId="195" fontId="0" fillId="0" borderId="0" xfId="51" applyNumberFormat="1" applyFont="1" applyFill="1" applyBorder="1"/>
    <xf numFmtId="165" fontId="8" fillId="24" borderId="41" xfId="33" applyNumberFormat="1" applyFont="1" applyFill="1" applyBorder="1"/>
    <xf numFmtId="188" fontId="34" fillId="24" borderId="41" xfId="33" applyNumberFormat="1" applyFont="1" applyFill="1" applyBorder="1"/>
    <xf numFmtId="188" fontId="12" fillId="24" borderId="39" xfId="33" applyNumberFormat="1" applyFont="1" applyFill="1" applyBorder="1"/>
    <xf numFmtId="49" fontId="48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6" fillId="0" borderId="0" xfId="40" applyNumberFormat="1" applyFont="1" applyProtection="1">
      <protection hidden="1"/>
    </xf>
    <xf numFmtId="49" fontId="12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8" fillId="0" borderId="0" xfId="37" applyFont="1" applyBorder="1" applyAlignment="1" applyProtection="1">
      <alignment horizontal="center" vertical="center" wrapText="1"/>
      <protection hidden="1"/>
    </xf>
    <xf numFmtId="37" fontId="8" fillId="0" borderId="24" xfId="37" applyFont="1" applyFill="1" applyBorder="1" applyAlignment="1" applyProtection="1">
      <protection hidden="1"/>
    </xf>
    <xf numFmtId="167" fontId="56" fillId="0" borderId="0" xfId="40" applyNumberFormat="1" applyFont="1" applyBorder="1" applyProtection="1">
      <protection hidden="1"/>
    </xf>
    <xf numFmtId="37" fontId="57" fillId="0" borderId="0" xfId="37" applyFont="1" applyProtection="1">
      <protection hidden="1"/>
    </xf>
    <xf numFmtId="182" fontId="8" fillId="0" borderId="0" xfId="37" applyNumberFormat="1" applyFont="1" applyProtection="1">
      <protection hidden="1"/>
    </xf>
    <xf numFmtId="186" fontId="12" fillId="0" borderId="0" xfId="53" applyFont="1" applyAlignment="1">
      <alignment horizontal="center" vertical="center"/>
    </xf>
    <xf numFmtId="186" fontId="12" fillId="0" borderId="68" xfId="53" applyFont="1" applyBorder="1" applyAlignment="1">
      <alignment horizontal="center"/>
    </xf>
    <xf numFmtId="186" fontId="12" fillId="0" borderId="69" xfId="53" applyFont="1" applyBorder="1" applyAlignment="1">
      <alignment horizontal="center"/>
    </xf>
    <xf numFmtId="188" fontId="12" fillId="0" borderId="0" xfId="51" applyNumberFormat="1" applyFont="1" applyAlignment="1">
      <alignment horizontal="center" vertical="center"/>
    </xf>
    <xf numFmtId="188" fontId="12" fillId="0" borderId="0" xfId="51" applyNumberFormat="1" applyFont="1" applyAlignment="1">
      <alignment horizontal="center"/>
    </xf>
    <xf numFmtId="187" fontId="48" fillId="0" borderId="71" xfId="51" applyNumberFormat="1" applyFont="1" applyFill="1" applyBorder="1" applyAlignment="1">
      <alignment horizontal="center" vertical="center" wrapText="1"/>
    </xf>
    <xf numFmtId="188" fontId="48" fillId="0" borderId="70" xfId="51" applyNumberFormat="1" applyFont="1" applyFill="1" applyBorder="1" applyAlignment="1">
      <alignment horizontal="center" vertical="center" wrapText="1"/>
    </xf>
    <xf numFmtId="188" fontId="48" fillId="0" borderId="72" xfId="51" applyNumberFormat="1" applyFont="1" applyFill="1" applyBorder="1" applyAlignment="1">
      <alignment horizontal="center" vertical="center" wrapText="1"/>
    </xf>
    <xf numFmtId="188" fontId="48" fillId="0" borderId="38" xfId="51" applyNumberFormat="1" applyFont="1" applyFill="1" applyBorder="1" applyAlignment="1">
      <alignment horizontal="center" vertical="center"/>
    </xf>
    <xf numFmtId="188" fontId="48" fillId="0" borderId="39" xfId="51" applyNumberFormat="1" applyFont="1" applyFill="1" applyBorder="1" applyAlignment="1">
      <alignment horizontal="center" vertical="center"/>
    </xf>
    <xf numFmtId="188" fontId="12" fillId="0" borderId="37" xfId="51" applyNumberFormat="1" applyFont="1" applyBorder="1" applyAlignment="1">
      <alignment horizontal="center"/>
    </xf>
    <xf numFmtId="188" fontId="12" fillId="0" borderId="38" xfId="51" applyNumberFormat="1" applyFont="1" applyBorder="1" applyAlignment="1">
      <alignment horizontal="center"/>
    </xf>
    <xf numFmtId="188" fontId="12" fillId="0" borderId="39" xfId="51" applyNumberFormat="1" applyFont="1" applyBorder="1" applyAlignment="1">
      <alignment horizontal="center"/>
    </xf>
    <xf numFmtId="37" fontId="8" fillId="0" borderId="0" xfId="37" applyFont="1" applyAlignment="1" applyProtection="1">
      <alignment horizontal="left" vertical="top" wrapText="1"/>
      <protection hidden="1"/>
    </xf>
    <xf numFmtId="186" fontId="46" fillId="0" borderId="30" xfId="0" applyFont="1" applyBorder="1" applyAlignment="1">
      <alignment horizontal="center"/>
    </xf>
    <xf numFmtId="37" fontId="46" fillId="0" borderId="30" xfId="37" applyFont="1" applyBorder="1" applyAlignment="1" applyProtection="1">
      <alignment horizontal="center"/>
      <protection hidden="1"/>
    </xf>
    <xf numFmtId="37" fontId="47" fillId="0" borderId="0" xfId="37" applyFont="1" applyAlignment="1" applyProtection="1">
      <alignment horizontal="center" wrapText="1"/>
      <protection hidden="1"/>
    </xf>
    <xf numFmtId="37" fontId="49" fillId="0" borderId="0" xfId="37" applyFont="1" applyAlignment="1" applyProtection="1">
      <alignment horizontal="center" wrapText="1"/>
      <protection hidden="1"/>
    </xf>
    <xf numFmtId="37" fontId="46" fillId="0" borderId="30" xfId="37" applyFont="1" applyBorder="1" applyAlignment="1" applyProtection="1">
      <alignment horizontal="center" vertical="center"/>
      <protection hidden="1"/>
    </xf>
    <xf numFmtId="37" fontId="8" fillId="0" borderId="30" xfId="37" applyFont="1" applyBorder="1" applyAlignment="1" applyProtection="1">
      <alignment horizontal="center" vertical="center"/>
      <protection hidden="1"/>
    </xf>
    <xf numFmtId="37" fontId="46" fillId="0" borderId="30" xfId="37" applyFont="1" applyBorder="1" applyAlignment="1" applyProtection="1">
      <alignment horizontal="center" vertical="center" wrapText="1"/>
      <protection hidden="1"/>
    </xf>
    <xf numFmtId="0" fontId="12" fillId="24" borderId="42" xfId="130" applyFont="1" applyFill="1" applyBorder="1" applyAlignment="1">
      <alignment horizontal="center" vertical="center"/>
    </xf>
    <xf numFmtId="0" fontId="12" fillId="24" borderId="42" xfId="130" applyFont="1" applyFill="1" applyBorder="1" applyAlignment="1">
      <alignment horizontal="center"/>
    </xf>
    <xf numFmtId="0" fontId="42" fillId="24" borderId="0" xfId="130" applyFont="1" applyFill="1" applyAlignment="1">
      <alignment horizontal="center"/>
    </xf>
    <xf numFmtId="0" fontId="12" fillId="0" borderId="0" xfId="129" applyFont="1" applyAlignment="1">
      <alignment horizontal="center" vertical="center"/>
    </xf>
    <xf numFmtId="49" fontId="48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8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Alignment="1" applyProtection="1">
      <alignment horizontal="center" vertical="center" wrapText="1"/>
      <protection hidden="1"/>
    </xf>
    <xf numFmtId="37" fontId="8" fillId="0" borderId="0" xfId="37" applyFont="1" applyAlignment="1" applyProtection="1">
      <alignment horizontal="center" vertical="center" wrapText="1"/>
      <protection hidden="1"/>
    </xf>
    <xf numFmtId="37" fontId="12" fillId="0" borderId="32" xfId="37" applyFont="1" applyFill="1" applyBorder="1" applyAlignment="1" applyProtection="1">
      <alignment horizontal="center" vertical="center" wrapText="1"/>
      <protection hidden="1"/>
    </xf>
    <xf numFmtId="37" fontId="12" fillId="0" borderId="33" xfId="37" applyFont="1" applyFill="1" applyBorder="1" applyAlignment="1" applyProtection="1">
      <alignment horizontal="center" vertical="center" wrapText="1"/>
      <protection hidden="1"/>
    </xf>
    <xf numFmtId="37" fontId="12" fillId="0" borderId="34" xfId="37" applyFont="1" applyFill="1" applyBorder="1" applyAlignment="1" applyProtection="1">
      <alignment horizontal="center" vertical="center" wrapText="1"/>
      <protection hidden="1"/>
    </xf>
    <xf numFmtId="37" fontId="12" fillId="0" borderId="75" xfId="37" applyFont="1" applyFill="1" applyBorder="1" applyAlignment="1" applyProtection="1">
      <alignment horizontal="center" vertical="center" wrapText="1"/>
      <protection hidden="1"/>
    </xf>
    <xf numFmtId="37" fontId="12" fillId="0" borderId="29" xfId="37" applyFont="1" applyFill="1" applyBorder="1" applyAlignment="1" applyProtection="1">
      <alignment horizontal="center" vertical="center" wrapText="1"/>
      <protection hidden="1"/>
    </xf>
    <xf numFmtId="37" fontId="12" fillId="0" borderId="0" xfId="37" applyFont="1" applyFill="1" applyBorder="1" applyAlignment="1" applyProtection="1">
      <alignment horizontal="center" vertical="center" wrapText="1"/>
      <protection hidden="1"/>
    </xf>
    <xf numFmtId="37" fontId="12" fillId="0" borderId="35" xfId="37" applyFont="1" applyFill="1" applyBorder="1" applyAlignment="1" applyProtection="1">
      <alignment horizontal="center" vertical="center" wrapText="1"/>
      <protection hidden="1"/>
    </xf>
    <xf numFmtId="37" fontId="12" fillId="0" borderId="76" xfId="37" applyFont="1" applyFill="1" applyBorder="1" applyAlignment="1" applyProtection="1">
      <alignment horizontal="center" vertical="center" wrapText="1"/>
      <protection hidden="1"/>
    </xf>
    <xf numFmtId="49" fontId="12" fillId="0" borderId="33" xfId="54" applyNumberFormat="1" applyFont="1" applyFill="1" applyBorder="1" applyAlignment="1" applyProtection="1">
      <alignment horizontal="center" vertical="center" wrapText="1"/>
      <protection hidden="1"/>
    </xf>
    <xf numFmtId="187" fontId="12" fillId="24" borderId="0" xfId="115" applyNumberFormat="1" applyFont="1" applyFill="1" applyAlignment="1">
      <alignment horizontal="center"/>
    </xf>
    <xf numFmtId="187" fontId="12" fillId="24" borderId="0" xfId="115" applyNumberFormat="1" applyFont="1" applyFill="1" applyBorder="1" applyAlignment="1">
      <alignment horizontal="center"/>
    </xf>
    <xf numFmtId="187" fontId="8" fillId="0" borderId="42" xfId="51" applyNumberFormat="1" applyFont="1" applyBorder="1" applyAlignment="1">
      <alignment horizontal="center"/>
    </xf>
    <xf numFmtId="187" fontId="12" fillId="0" borderId="42" xfId="51" applyNumberFormat="1" applyFont="1" applyBorder="1" applyAlignment="1">
      <alignment horizontal="center"/>
    </xf>
    <xf numFmtId="187" fontId="12" fillId="0" borderId="0" xfId="51" applyNumberFormat="1" applyFont="1" applyAlignment="1">
      <alignment horizontal="center"/>
    </xf>
    <xf numFmtId="16" fontId="8" fillId="0" borderId="47" xfId="0" applyNumberFormat="1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14" fontId="8" fillId="0" borderId="47" xfId="53" applyNumberFormat="1" applyBorder="1" applyAlignment="1">
      <alignment horizontal="center" vertical="center"/>
    </xf>
  </cellXfs>
  <cellStyles count="132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álculo 2 2" xfId="116"/>
    <cellStyle name="Cálculo 3" xfId="102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ntrada 2 2" xfId="117"/>
    <cellStyle name="Entrada 3" xfId="104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[0] 2 2" xfId="118"/>
    <cellStyle name="Millares 12" xfId="125"/>
    <cellStyle name="Millares 2" xfId="51"/>
    <cellStyle name="Millares 2 2" xfId="54"/>
    <cellStyle name="Millares 2 2 2" xfId="115"/>
    <cellStyle name="Millares 2 3" xfId="113"/>
    <cellStyle name="Millares 3" xfId="52"/>
    <cellStyle name="Millares 3 2" xfId="114"/>
    <cellStyle name="Millares 4" xfId="105"/>
    <cellStyle name="Millares 5" xfId="103"/>
    <cellStyle name="Neutral" xfId="34" builtinId="28" customBuiltin="1"/>
    <cellStyle name="Neutral 2" xfId="91"/>
    <cellStyle name="Normal" xfId="0" builtinId="0"/>
    <cellStyle name="Normal 2" xfId="35"/>
    <cellStyle name="Normal 2 2" xfId="106"/>
    <cellStyle name="Normal 2 3" xfId="123"/>
    <cellStyle name="Normal 2 3 2" xfId="130"/>
    <cellStyle name="Normal 3" xfId="36"/>
    <cellStyle name="Normal 3 2" xfId="107"/>
    <cellStyle name="Normal 4" xfId="53"/>
    <cellStyle name="Normal 4 2" xfId="129"/>
    <cellStyle name="Normal 5" xfId="101"/>
    <cellStyle name="Normal 5 2" xfId="122"/>
    <cellStyle name="Normal 6" xfId="124"/>
    <cellStyle name="Normal 7" xfId="126"/>
    <cellStyle name="Normal 8" xfId="127"/>
    <cellStyle name="Normal 9" xfId="128"/>
    <cellStyle name="Normal_FGPAGO95" xfId="37"/>
    <cellStyle name="Notas" xfId="38" builtinId="10" customBuiltin="1"/>
    <cellStyle name="Notas 2" xfId="92"/>
    <cellStyle name="Notas 2 2" xfId="119"/>
    <cellStyle name="Notas 3" xfId="108"/>
    <cellStyle name="PESOS" xfId="39"/>
    <cellStyle name="PESOS 2" xfId="109"/>
    <cellStyle name="Porcentaje" xfId="40" builtinId="5"/>
    <cellStyle name="Porcentaje 2" xfId="131"/>
    <cellStyle name="Porcentual 2" xfId="41"/>
    <cellStyle name="Porcentual 2 2" xfId="110"/>
    <cellStyle name="Porcentual 3" xfId="55"/>
    <cellStyle name="Porcentual 4" xfId="56"/>
    <cellStyle name="Salida" xfId="42" builtinId="21" customBuiltin="1"/>
    <cellStyle name="Salida 2" xfId="93"/>
    <cellStyle name="Salida 2 2" xfId="120"/>
    <cellStyle name="Salida 3" xfId="111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Total 2 2" xfId="121"/>
    <cellStyle name="Total 3" xfId="112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9/Participaciones/acumulado%20X%20mp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20/Participaciones%20Federales%20eSTIMAD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 70%"/>
      <sheetName val="ffm 30%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  <sheetName val="Part X Fond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H7">
            <v>9782556.6947492361</v>
          </cell>
        </row>
        <row r="8">
          <cell r="BH8">
            <v>19377066.95181853</v>
          </cell>
        </row>
        <row r="9">
          <cell r="BH9">
            <v>20157867.418715145</v>
          </cell>
        </row>
        <row r="10">
          <cell r="BH10">
            <v>55755338.175156303</v>
          </cell>
        </row>
        <row r="11">
          <cell r="BH11">
            <v>70417662.945920616</v>
          </cell>
        </row>
        <row r="12">
          <cell r="BH12">
            <v>480420096.49022204</v>
          </cell>
        </row>
        <row r="13">
          <cell r="BH13">
            <v>80382217.062349468</v>
          </cell>
        </row>
        <row r="14">
          <cell r="BH14">
            <v>12781198.511711607</v>
          </cell>
        </row>
        <row r="15">
          <cell r="BH15">
            <v>127047614.19104084</v>
          </cell>
        </row>
        <row r="16">
          <cell r="BH16">
            <v>21108810.62306257</v>
          </cell>
        </row>
        <row r="17">
          <cell r="BH17">
            <v>30667968.334768124</v>
          </cell>
        </row>
        <row r="18">
          <cell r="BH18">
            <v>64499224.619159676</v>
          </cell>
        </row>
        <row r="19">
          <cell r="BH19">
            <v>32817821.591273677</v>
          </cell>
        </row>
        <row r="20">
          <cell r="BH20">
            <v>179755444.69518831</v>
          </cell>
        </row>
        <row r="21">
          <cell r="BH21">
            <v>22947725.690392174</v>
          </cell>
        </row>
        <row r="22">
          <cell r="BH22">
            <v>15980181.134158269</v>
          </cell>
        </row>
        <row r="23">
          <cell r="BH23">
            <v>140148332.18663472</v>
          </cell>
        </row>
        <row r="24">
          <cell r="BH24">
            <v>171896741.95973486</v>
          </cell>
        </row>
        <row r="25">
          <cell r="BH25">
            <v>26936558.103905931</v>
          </cell>
        </row>
        <row r="26">
          <cell r="BH26">
            <v>368206806.7652095</v>
          </cell>
        </row>
        <row r="27">
          <cell r="BH27">
            <v>54364343.391733974</v>
          </cell>
        </row>
        <row r="28">
          <cell r="BH28">
            <v>8720063.8180307318</v>
          </cell>
        </row>
        <row r="29">
          <cell r="BH29">
            <v>40382541.007767558</v>
          </cell>
        </row>
        <row r="30">
          <cell r="BH30">
            <v>39347712.552407421</v>
          </cell>
        </row>
        <row r="31">
          <cell r="BH31">
            <v>629749485.85144389</v>
          </cell>
        </row>
        <row r="32">
          <cell r="BH32">
            <v>16215790.708277004</v>
          </cell>
        </row>
        <row r="33">
          <cell r="BH33">
            <v>27912976.155256927</v>
          </cell>
        </row>
        <row r="34">
          <cell r="BH34">
            <v>16019923.254867921</v>
          </cell>
        </row>
        <row r="35">
          <cell r="BH35">
            <v>22346024.259364486</v>
          </cell>
        </row>
        <row r="36">
          <cell r="BH36">
            <v>21032897.106208049</v>
          </cell>
        </row>
        <row r="37">
          <cell r="BH37">
            <v>195383320.77446538</v>
          </cell>
        </row>
        <row r="38">
          <cell r="BH38">
            <v>38075776.550930724</v>
          </cell>
        </row>
        <row r="39">
          <cell r="BH39">
            <v>139601306.44641688</v>
          </cell>
        </row>
        <row r="40">
          <cell r="BH40">
            <v>29786207.421576548</v>
          </cell>
        </row>
        <row r="41">
          <cell r="BH41">
            <v>28630601.556963243</v>
          </cell>
        </row>
        <row r="42">
          <cell r="BH42">
            <v>30061784.117804673</v>
          </cell>
        </row>
        <row r="43">
          <cell r="BH43">
            <v>42343326.012331598</v>
          </cell>
        </row>
        <row r="44">
          <cell r="BH44">
            <v>99341353.012467459</v>
          </cell>
        </row>
        <row r="45">
          <cell r="BH45">
            <v>2055890228.4986162</v>
          </cell>
        </row>
        <row r="46">
          <cell r="BH46">
            <v>10617855.328383615</v>
          </cell>
        </row>
        <row r="47">
          <cell r="BH47">
            <v>44703605.111531183</v>
          </cell>
        </row>
        <row r="48">
          <cell r="BH48">
            <v>22520148.41963267</v>
          </cell>
        </row>
        <row r="49">
          <cell r="BH49">
            <v>25235500.347407877</v>
          </cell>
        </row>
        <row r="50">
          <cell r="BH50">
            <v>72606491.669817179</v>
          </cell>
        </row>
        <row r="51">
          <cell r="BH51">
            <v>62481692.591996215</v>
          </cell>
        </row>
        <row r="52">
          <cell r="BH52">
            <v>565368732.9588201</v>
          </cell>
        </row>
        <row r="53">
          <cell r="BH53">
            <v>1092436477.444715</v>
          </cell>
        </row>
        <row r="54">
          <cell r="BH54">
            <v>294373200.59419709</v>
          </cell>
        </row>
        <row r="55">
          <cell r="BH55">
            <v>93830529.113984913</v>
          </cell>
        </row>
        <row r="56">
          <cell r="BH56">
            <v>18852989.105197065</v>
          </cell>
        </row>
        <row r="57">
          <cell r="BH57">
            <v>25973971.989921138</v>
          </cell>
        </row>
      </sheetData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MES"/>
      <sheetName val="DIST MES"/>
      <sheetName val="COEF Art 14 F I"/>
      <sheetName val="CALCULO GARANTIA"/>
      <sheetName val="COEF Art 14 F II"/>
      <sheetName val="Art.14 Frac.III"/>
    </sheetNames>
    <sheetDataSet>
      <sheetData sheetId="0"/>
      <sheetData sheetId="1"/>
      <sheetData sheetId="2">
        <row r="8">
          <cell r="AP8">
            <v>3546455.5706087723</v>
          </cell>
        </row>
        <row r="9">
          <cell r="AP9">
            <v>19343810.526289906</v>
          </cell>
        </row>
        <row r="10">
          <cell r="AP10">
            <v>21074609.543096606</v>
          </cell>
        </row>
        <row r="11">
          <cell r="AP11">
            <v>58107187.358315773</v>
          </cell>
        </row>
        <row r="12">
          <cell r="AP12">
            <v>57824470.758833021</v>
          </cell>
        </row>
        <row r="13">
          <cell r="AP13">
            <v>500036677.88980448</v>
          </cell>
        </row>
        <row r="14">
          <cell r="AP14">
            <v>82722263.425305948</v>
          </cell>
        </row>
        <row r="15">
          <cell r="AP15">
            <v>10780103.828111878</v>
          </cell>
        </row>
        <row r="16">
          <cell r="AP16">
            <v>99708790.0256733</v>
          </cell>
        </row>
        <row r="17">
          <cell r="AP17">
            <v>23127049.347240686</v>
          </cell>
        </row>
        <row r="18">
          <cell r="AP18">
            <v>33494703.12543007</v>
          </cell>
        </row>
        <row r="19">
          <cell r="AP19">
            <v>56078180.86171335</v>
          </cell>
        </row>
        <row r="20">
          <cell r="AP20">
            <v>30691616.412982695</v>
          </cell>
        </row>
        <row r="21">
          <cell r="AP21">
            <v>187103628.02684054</v>
          </cell>
        </row>
        <row r="22">
          <cell r="AP22">
            <v>24016755.232629161</v>
          </cell>
        </row>
        <row r="23">
          <cell r="AP23">
            <v>8960911.5098294318</v>
          </cell>
        </row>
        <row r="24">
          <cell r="AP24">
            <v>139167335.38788027</v>
          </cell>
        </row>
        <row r="25">
          <cell r="AP25">
            <v>186586845.08981368</v>
          </cell>
        </row>
        <row r="26">
          <cell r="AP26">
            <v>21617107.423048854</v>
          </cell>
        </row>
        <row r="27">
          <cell r="AP27">
            <v>362836793.73351711</v>
          </cell>
        </row>
        <row r="28">
          <cell r="AP28">
            <v>50315766.214424603</v>
          </cell>
        </row>
        <row r="29">
          <cell r="AP29">
            <v>4192753.0973860896</v>
          </cell>
        </row>
        <row r="30">
          <cell r="AP30">
            <v>41290276.900503039</v>
          </cell>
        </row>
        <row r="31">
          <cell r="AP31">
            <v>40486259.456206575</v>
          </cell>
        </row>
        <row r="32">
          <cell r="AP32">
            <v>645356458.04469454</v>
          </cell>
        </row>
        <row r="33">
          <cell r="AP33">
            <v>10934823.192456944</v>
          </cell>
        </row>
        <row r="34">
          <cell r="AP34">
            <v>25550822.684572369</v>
          </cell>
        </row>
        <row r="35">
          <cell r="AP35">
            <v>16710888.128603155</v>
          </cell>
        </row>
        <row r="36">
          <cell r="AP36">
            <v>18525464.553286698</v>
          </cell>
        </row>
        <row r="37">
          <cell r="AP37">
            <v>21639950.18259839</v>
          </cell>
        </row>
        <row r="38">
          <cell r="AP38">
            <v>194787672.40465701</v>
          </cell>
        </row>
        <row r="39">
          <cell r="AP39">
            <v>35096454.774914995</v>
          </cell>
        </row>
        <row r="40">
          <cell r="AP40">
            <v>134851402.66552201</v>
          </cell>
        </row>
        <row r="41">
          <cell r="AP41">
            <v>31167315.67127404</v>
          </cell>
        </row>
        <row r="42">
          <cell r="AP42">
            <v>30240435.042484622</v>
          </cell>
        </row>
        <row r="43">
          <cell r="AP43">
            <v>30504827.445339352</v>
          </cell>
        </row>
        <row r="44">
          <cell r="AP44">
            <v>38548727.433400974</v>
          </cell>
        </row>
        <row r="45">
          <cell r="AP45">
            <v>95179695.245707124</v>
          </cell>
        </row>
        <row r="46">
          <cell r="AP46">
            <v>2197824471.0781975</v>
          </cell>
        </row>
        <row r="47">
          <cell r="AP47">
            <v>8231773.6172594801</v>
          </cell>
        </row>
        <row r="48">
          <cell r="AP48">
            <v>54176987.931829788</v>
          </cell>
        </row>
        <row r="49">
          <cell r="AP49">
            <v>15048560.014441121</v>
          </cell>
        </row>
        <row r="50">
          <cell r="AP50">
            <v>26131537.290505953</v>
          </cell>
        </row>
        <row r="51">
          <cell r="AP51">
            <v>44187927.566753544</v>
          </cell>
        </row>
        <row r="52">
          <cell r="AP52">
            <v>63276049.068649501</v>
          </cell>
        </row>
        <row r="53">
          <cell r="AP53">
            <v>546139464.57503378</v>
          </cell>
        </row>
        <row r="54">
          <cell r="AP54">
            <v>1183479883.1268415</v>
          </cell>
        </row>
        <row r="55">
          <cell r="AP55">
            <v>279605028.09416205</v>
          </cell>
        </row>
        <row r="56">
          <cell r="AP56">
            <v>104060525.24593797</v>
          </cell>
        </row>
        <row r="57">
          <cell r="AP57">
            <v>13984735.84627324</v>
          </cell>
        </row>
        <row r="58">
          <cell r="AP58">
            <v>9746093.0461622756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="96" zoomScaleNormal="96" zoomScaleSheetLayoutView="100" workbookViewId="0">
      <selection activeCell="E19" sqref="E19"/>
    </sheetView>
  </sheetViews>
  <sheetFormatPr baseColWidth="10" defaultColWidth="11.42578125" defaultRowHeight="12.75"/>
  <cols>
    <col min="1" max="1" width="50.7109375" style="156" customWidth="1"/>
    <col min="2" max="7" width="15.5703125" style="156" customWidth="1"/>
    <col min="8" max="8" width="16" style="156" customWidth="1"/>
    <col min="9" max="9" width="12.7109375" style="156" customWidth="1"/>
    <col min="10" max="11" width="16.42578125" style="156" customWidth="1"/>
    <col min="12" max="12" width="16.5703125" style="156" bestFit="1" customWidth="1"/>
    <col min="13" max="13" width="16.5703125" style="156" customWidth="1"/>
    <col min="14" max="14" width="14.28515625" style="156" bestFit="1" customWidth="1"/>
    <col min="15" max="15" width="14.5703125" style="156" customWidth="1"/>
    <col min="16" max="16384" width="11.42578125" style="156"/>
  </cols>
  <sheetData>
    <row r="1" spans="1:15" ht="27.75" customHeight="1">
      <c r="A1" s="341" t="s">
        <v>231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3" spans="1:15" ht="38.25">
      <c r="A3" s="157" t="s">
        <v>137</v>
      </c>
      <c r="B3" s="157" t="s">
        <v>233</v>
      </c>
      <c r="C3" s="170" t="s">
        <v>232</v>
      </c>
      <c r="D3" s="170" t="s">
        <v>235</v>
      </c>
      <c r="E3" s="170" t="s">
        <v>237</v>
      </c>
      <c r="F3" s="170" t="s">
        <v>238</v>
      </c>
      <c r="G3" s="157" t="s">
        <v>236</v>
      </c>
      <c r="H3" s="157" t="s">
        <v>138</v>
      </c>
      <c r="I3" s="157" t="s">
        <v>139</v>
      </c>
      <c r="J3" s="157" t="s">
        <v>239</v>
      </c>
      <c r="K3" s="157" t="s">
        <v>240</v>
      </c>
      <c r="L3" s="157" t="s">
        <v>242</v>
      </c>
      <c r="M3" s="170" t="s">
        <v>241</v>
      </c>
      <c r="N3" s="157" t="s">
        <v>243</v>
      </c>
      <c r="O3" s="163" t="s">
        <v>53</v>
      </c>
    </row>
    <row r="4" spans="1:15" ht="25.5" customHeight="1">
      <c r="A4" s="158" t="s">
        <v>140</v>
      </c>
      <c r="B4" s="165">
        <v>2309224936.7668486</v>
      </c>
      <c r="C4" s="193"/>
      <c r="D4" s="193">
        <v>3282617205.612988</v>
      </c>
      <c r="E4" s="193">
        <v>163287299</v>
      </c>
      <c r="F4" s="193">
        <v>47014959</v>
      </c>
      <c r="G4" s="168">
        <v>2317334668.0073538</v>
      </c>
      <c r="H4" s="165">
        <f>SUM(B4:G4)</f>
        <v>8119479068.3871908</v>
      </c>
      <c r="I4" s="166">
        <v>20</v>
      </c>
      <c r="J4" s="303">
        <f>+I4/100*H4</f>
        <v>1623895813.6774383</v>
      </c>
      <c r="K4" s="265">
        <f>(+B4+C4)*(I4/100)</f>
        <v>461844987.35336971</v>
      </c>
      <c r="L4" s="266">
        <f>(+D4+E4)*(I4/100)</f>
        <v>689180900.92259765</v>
      </c>
      <c r="M4" s="266">
        <f>F4*(I4/100)</f>
        <v>9402991.8000000007</v>
      </c>
      <c r="N4" s="266">
        <f>+G4*(I4/100)</f>
        <v>463466933.60147077</v>
      </c>
      <c r="O4" s="266">
        <f t="shared" ref="O4:O12" si="0">SUM(K4:N4)</f>
        <v>1623895813.677438</v>
      </c>
    </row>
    <row r="5" spans="1:15" ht="25.5" customHeight="1">
      <c r="A5" s="158" t="s">
        <v>179</v>
      </c>
      <c r="B5" s="165">
        <v>61333835.679756865</v>
      </c>
      <c r="C5" s="193"/>
      <c r="D5" s="193">
        <v>92515645.820595697</v>
      </c>
      <c r="E5" s="193">
        <v>4499818.5018424094</v>
      </c>
      <c r="F5" s="193">
        <v>2071159</v>
      </c>
      <c r="G5" s="168">
        <v>61573346.117051534</v>
      </c>
      <c r="H5" s="165">
        <f t="shared" ref="H5:H12" si="1">SUM(B5:G5)</f>
        <v>221993805.11924651</v>
      </c>
      <c r="I5" s="166">
        <v>100</v>
      </c>
      <c r="J5" s="303">
        <f t="shared" ref="J5:J12" si="2">+I5/100*H5</f>
        <v>221993805.11924651</v>
      </c>
      <c r="K5" s="265">
        <f t="shared" ref="K5:K12" si="3">(+B5+C5)*(I5/100)</f>
        <v>61333835.679756865</v>
      </c>
      <c r="L5" s="266">
        <f t="shared" ref="L5:L12" si="4">(+D5+E5)*(I5/100)</f>
        <v>97015464.322438106</v>
      </c>
      <c r="M5" s="266">
        <f t="shared" ref="M5:M12" si="5">F5*(I5/100)</f>
        <v>2071159</v>
      </c>
      <c r="N5" s="266">
        <f t="shared" ref="N5:N12" si="6">+G5*(I5/100)</f>
        <v>61573346.117051534</v>
      </c>
      <c r="O5" s="266">
        <f t="shared" si="0"/>
        <v>221993805.11924651</v>
      </c>
    </row>
    <row r="6" spans="1:15" ht="25.5" customHeight="1">
      <c r="A6" s="158" t="s">
        <v>180</v>
      </c>
      <c r="B6" s="193">
        <v>14825292.798314258</v>
      </c>
      <c r="C6" s="193"/>
      <c r="D6" s="193">
        <v>37712172.562519237</v>
      </c>
      <c r="E6" s="193">
        <v>1843743.3238514885</v>
      </c>
      <c r="F6" s="193">
        <v>0</v>
      </c>
      <c r="G6" s="168">
        <v>14987453.301347679</v>
      </c>
      <c r="H6" s="165">
        <f t="shared" si="1"/>
        <v>69368661.986032665</v>
      </c>
      <c r="I6" s="211">
        <v>100</v>
      </c>
      <c r="J6" s="303">
        <f t="shared" si="2"/>
        <v>69368661.986032665</v>
      </c>
      <c r="K6" s="265">
        <f t="shared" si="3"/>
        <v>14825292.798314258</v>
      </c>
      <c r="L6" s="266">
        <f t="shared" si="4"/>
        <v>39555915.886370726</v>
      </c>
      <c r="M6" s="266">
        <f t="shared" si="5"/>
        <v>0</v>
      </c>
      <c r="N6" s="266">
        <f t="shared" si="6"/>
        <v>14987453.301347679</v>
      </c>
      <c r="O6" s="266">
        <f t="shared" si="0"/>
        <v>69368661.986032665</v>
      </c>
    </row>
    <row r="7" spans="1:15" ht="25.5" customHeight="1">
      <c r="A7" s="158" t="s">
        <v>142</v>
      </c>
      <c r="B7" s="165">
        <v>73531093.72557734</v>
      </c>
      <c r="C7" s="193"/>
      <c r="D7" s="193">
        <v>190273257.42431185</v>
      </c>
      <c r="E7" s="193">
        <v>-39199608</v>
      </c>
      <c r="F7" s="193">
        <v>0</v>
      </c>
      <c r="G7" s="168">
        <v>53618078.762930043</v>
      </c>
      <c r="H7" s="165">
        <f t="shared" si="1"/>
        <v>278222821.91281921</v>
      </c>
      <c r="I7" s="166">
        <v>20</v>
      </c>
      <c r="J7" s="303">
        <f t="shared" si="2"/>
        <v>55644564.382563844</v>
      </c>
      <c r="K7" s="265">
        <f t="shared" si="3"/>
        <v>14706218.745115468</v>
      </c>
      <c r="L7" s="266">
        <f t="shared" si="4"/>
        <v>30214729.884862371</v>
      </c>
      <c r="M7" s="266">
        <f t="shared" si="5"/>
        <v>0</v>
      </c>
      <c r="N7" s="266">
        <f t="shared" si="6"/>
        <v>10723615.752586009</v>
      </c>
      <c r="O7" s="266">
        <f t="shared" si="0"/>
        <v>55644564.382563844</v>
      </c>
    </row>
    <row r="8" spans="1:15" ht="25.5" customHeight="1">
      <c r="A8" s="158" t="s">
        <v>158</v>
      </c>
      <c r="B8" s="165">
        <v>75298111</v>
      </c>
      <c r="C8" s="183">
        <v>96715012.243929476</v>
      </c>
      <c r="D8" s="193">
        <v>75298111</v>
      </c>
      <c r="E8" s="193">
        <v>0</v>
      </c>
      <c r="F8" s="193">
        <v>12684</v>
      </c>
      <c r="G8" s="168">
        <v>75298111</v>
      </c>
      <c r="H8" s="165">
        <f t="shared" si="1"/>
        <v>322622029.24392951</v>
      </c>
      <c r="I8" s="166">
        <v>20</v>
      </c>
      <c r="J8" s="303">
        <f t="shared" si="2"/>
        <v>64524405.848785907</v>
      </c>
      <c r="K8" s="265">
        <f t="shared" si="3"/>
        <v>34402624.648785897</v>
      </c>
      <c r="L8" s="266">
        <f t="shared" si="4"/>
        <v>15059622.200000001</v>
      </c>
      <c r="M8" s="266">
        <f t="shared" si="5"/>
        <v>2536.8000000000002</v>
      </c>
      <c r="N8" s="266">
        <f t="shared" si="6"/>
        <v>15059622.200000001</v>
      </c>
      <c r="O8" s="266">
        <f t="shared" si="0"/>
        <v>64524405.8487859</v>
      </c>
    </row>
    <row r="9" spans="1:15" ht="25.5" customHeight="1">
      <c r="A9" s="158" t="s">
        <v>157</v>
      </c>
      <c r="B9" s="165">
        <v>8289531.4471487645</v>
      </c>
      <c r="C9" s="193"/>
      <c r="D9" s="193">
        <v>7786891.8388083437</v>
      </c>
      <c r="E9" s="193"/>
      <c r="F9" s="193"/>
      <c r="G9" s="168">
        <v>6223586.7160004787</v>
      </c>
      <c r="H9" s="165">
        <f t="shared" si="1"/>
        <v>22300010.001957588</v>
      </c>
      <c r="I9" s="166">
        <v>20</v>
      </c>
      <c r="J9" s="303">
        <f t="shared" si="2"/>
        <v>4460002.0003915178</v>
      </c>
      <c r="K9" s="265">
        <f t="shared" si="3"/>
        <v>1657906.2894297531</v>
      </c>
      <c r="L9" s="266">
        <f t="shared" si="4"/>
        <v>1557378.3677616687</v>
      </c>
      <c r="M9" s="266">
        <f t="shared" si="5"/>
        <v>0</v>
      </c>
      <c r="N9" s="266">
        <f t="shared" si="6"/>
        <v>1244717.3432000957</v>
      </c>
      <c r="O9" s="266">
        <f t="shared" si="0"/>
        <v>4460002.0003915178</v>
      </c>
    </row>
    <row r="10" spans="1:15" ht="25.5" customHeight="1">
      <c r="A10" s="158" t="s">
        <v>165</v>
      </c>
      <c r="B10" s="165">
        <v>71858915</v>
      </c>
      <c r="C10" s="193"/>
      <c r="D10" s="193">
        <v>82163496</v>
      </c>
      <c r="E10" s="193"/>
      <c r="F10" s="193"/>
      <c r="G10" s="168">
        <v>84541264</v>
      </c>
      <c r="H10" s="165">
        <f t="shared" si="1"/>
        <v>238563675</v>
      </c>
      <c r="I10" s="166">
        <v>20</v>
      </c>
      <c r="J10" s="303">
        <f t="shared" si="2"/>
        <v>47712735</v>
      </c>
      <c r="K10" s="265">
        <f t="shared" si="3"/>
        <v>14371783</v>
      </c>
      <c r="L10" s="266">
        <f t="shared" si="4"/>
        <v>16432699.200000001</v>
      </c>
      <c r="M10" s="266">
        <f t="shared" si="5"/>
        <v>0</v>
      </c>
      <c r="N10" s="266">
        <f t="shared" si="6"/>
        <v>16908252.800000001</v>
      </c>
      <c r="O10" s="266">
        <f t="shared" si="0"/>
        <v>47712735</v>
      </c>
    </row>
    <row r="11" spans="1:15" ht="25.5" customHeight="1">
      <c r="A11" s="158" t="s">
        <v>164</v>
      </c>
      <c r="B11" s="165">
        <v>15818614</v>
      </c>
      <c r="C11" s="193"/>
      <c r="D11" s="193">
        <v>15818614</v>
      </c>
      <c r="E11" s="193"/>
      <c r="F11" s="193"/>
      <c r="G11" s="168">
        <v>15818614</v>
      </c>
      <c r="H11" s="165">
        <f t="shared" si="1"/>
        <v>47455842</v>
      </c>
      <c r="I11" s="166">
        <v>20</v>
      </c>
      <c r="J11" s="303">
        <f t="shared" si="2"/>
        <v>9491168.4000000004</v>
      </c>
      <c r="K11" s="265">
        <f t="shared" si="3"/>
        <v>3163722.8000000003</v>
      </c>
      <c r="L11" s="266">
        <f t="shared" si="4"/>
        <v>3163722.8000000003</v>
      </c>
      <c r="M11" s="266">
        <f t="shared" si="5"/>
        <v>0</v>
      </c>
      <c r="N11" s="266">
        <f t="shared" si="6"/>
        <v>3163722.8000000003</v>
      </c>
      <c r="O11" s="266">
        <f t="shared" si="0"/>
        <v>9491168.4000000004</v>
      </c>
    </row>
    <row r="12" spans="1:15" ht="25.5" customHeight="1">
      <c r="A12" s="158" t="s">
        <v>154</v>
      </c>
      <c r="B12" s="165">
        <v>76483638</v>
      </c>
      <c r="C12" s="193"/>
      <c r="D12" s="193">
        <v>77186212</v>
      </c>
      <c r="E12" s="193"/>
      <c r="F12" s="193"/>
      <c r="G12" s="168">
        <v>78140034</v>
      </c>
      <c r="H12" s="165">
        <f t="shared" si="1"/>
        <v>231809884</v>
      </c>
      <c r="I12" s="166">
        <v>20</v>
      </c>
      <c r="J12" s="303">
        <f t="shared" si="2"/>
        <v>46361976.800000004</v>
      </c>
      <c r="K12" s="265">
        <f t="shared" si="3"/>
        <v>15296727.600000001</v>
      </c>
      <c r="L12" s="266">
        <f t="shared" si="4"/>
        <v>15437242.4</v>
      </c>
      <c r="M12" s="266">
        <f t="shared" si="5"/>
        <v>0</v>
      </c>
      <c r="N12" s="266">
        <f t="shared" si="6"/>
        <v>15628006.800000001</v>
      </c>
      <c r="O12" s="266">
        <f t="shared" si="0"/>
        <v>46361976.799999997</v>
      </c>
    </row>
    <row r="13" spans="1:15" ht="25.5" customHeight="1">
      <c r="A13" s="163" t="s">
        <v>53</v>
      </c>
      <c r="B13" s="167">
        <f>SUM(B4:B12)</f>
        <v>2706663968.4176455</v>
      </c>
      <c r="C13" s="167">
        <f t="shared" ref="C13:H13" si="7">SUM(C4:C12)</f>
        <v>96715012.243929476</v>
      </c>
      <c r="D13" s="167">
        <f t="shared" ref="D13" si="8">SUM(D4:D12)</f>
        <v>3861371606.259223</v>
      </c>
      <c r="E13" s="167">
        <f t="shared" si="7"/>
        <v>130431252.82569391</v>
      </c>
      <c r="F13" s="167">
        <f t="shared" si="7"/>
        <v>49098802</v>
      </c>
      <c r="G13" s="167">
        <f t="shared" si="7"/>
        <v>2707535155.9046836</v>
      </c>
      <c r="H13" s="167">
        <f t="shared" si="7"/>
        <v>9551815797.6511745</v>
      </c>
      <c r="I13" s="163"/>
      <c r="J13" s="302">
        <f>SUM(J4:J12)</f>
        <v>2143453133.2144587</v>
      </c>
      <c r="K13" s="302">
        <f>SUM(K4:K12)</f>
        <v>621603098.91477203</v>
      </c>
      <c r="L13" s="302">
        <f>SUM(L4:L12)</f>
        <v>907617675.9840306</v>
      </c>
      <c r="M13" s="302">
        <f t="shared" ref="M13:N13" si="9">SUM(M4:M12)</f>
        <v>11476687.600000001</v>
      </c>
      <c r="N13" s="302">
        <f t="shared" si="9"/>
        <v>602755670.71565604</v>
      </c>
      <c r="O13" s="302">
        <f>SUM(O4:O12)</f>
        <v>2143453133.2144585</v>
      </c>
    </row>
    <row r="14" spans="1:15">
      <c r="A14" s="159"/>
      <c r="B14" s="160"/>
      <c r="C14" s="160"/>
      <c r="D14" s="160"/>
      <c r="E14" s="160"/>
      <c r="F14" s="160"/>
      <c r="G14" s="160"/>
      <c r="H14" s="160"/>
      <c r="I14" s="161"/>
      <c r="J14" s="160"/>
      <c r="K14" s="160"/>
      <c r="L14" s="160"/>
      <c r="M14" s="160"/>
      <c r="N14" s="160" t="s">
        <v>227</v>
      </c>
      <c r="O14" s="160"/>
    </row>
    <row r="15" spans="1:15">
      <c r="A15" s="162" t="s">
        <v>143</v>
      </c>
      <c r="J15" s="264"/>
      <c r="K15" s="264"/>
      <c r="L15" s="264"/>
      <c r="M15" s="264"/>
      <c r="N15" s="264"/>
      <c r="O15" s="264"/>
    </row>
    <row r="16" spans="1:15">
      <c r="A16" s="162"/>
      <c r="J16" s="264"/>
      <c r="K16" s="264"/>
      <c r="L16" s="264"/>
      <c r="M16" s="264"/>
      <c r="N16" s="264"/>
      <c r="O16" s="264"/>
    </row>
    <row r="17" spans="1:6">
      <c r="A17" s="342" t="s">
        <v>234</v>
      </c>
      <c r="B17" s="343"/>
      <c r="C17" s="343"/>
      <c r="D17" s="343"/>
      <c r="E17" s="343"/>
      <c r="F17" s="306"/>
    </row>
    <row r="18" spans="1:6">
      <c r="A18" s="195" t="s">
        <v>168</v>
      </c>
      <c r="B18" s="195" t="s">
        <v>233</v>
      </c>
      <c r="C18" s="195" t="s">
        <v>235</v>
      </c>
      <c r="D18" s="195" t="s">
        <v>241</v>
      </c>
      <c r="E18" s="195" t="s">
        <v>236</v>
      </c>
      <c r="F18" s="307"/>
    </row>
    <row r="19" spans="1:6">
      <c r="A19" s="194" t="s">
        <v>169</v>
      </c>
      <c r="B19" s="283">
        <v>43857</v>
      </c>
      <c r="C19" s="384">
        <v>43889</v>
      </c>
      <c r="D19" s="384">
        <v>43881</v>
      </c>
      <c r="E19" s="385">
        <v>43916</v>
      </c>
      <c r="F19" s="308"/>
    </row>
    <row r="20" spans="1:6">
      <c r="A20" s="194" t="s">
        <v>141</v>
      </c>
      <c r="B20" s="283">
        <v>43861</v>
      </c>
      <c r="C20" s="283">
        <v>43889</v>
      </c>
      <c r="D20" s="283">
        <v>43881</v>
      </c>
      <c r="E20" s="386">
        <v>43921</v>
      </c>
      <c r="F20" s="309"/>
    </row>
    <row r="21" spans="1:6">
      <c r="A21" s="194" t="s">
        <v>170</v>
      </c>
      <c r="B21" s="283">
        <v>43861</v>
      </c>
      <c r="C21" s="283">
        <v>43889</v>
      </c>
      <c r="D21" s="305"/>
      <c r="E21" s="386">
        <v>43920</v>
      </c>
      <c r="F21" s="309"/>
    </row>
    <row r="22" spans="1:6">
      <c r="A22" s="194" t="s">
        <v>158</v>
      </c>
      <c r="B22" s="283">
        <v>43861</v>
      </c>
      <c r="C22" s="283">
        <v>43889</v>
      </c>
      <c r="D22" s="283">
        <v>43880</v>
      </c>
      <c r="E22" s="386">
        <v>43920</v>
      </c>
      <c r="F22" s="309"/>
    </row>
    <row r="23" spans="1:6">
      <c r="A23" s="194" t="s">
        <v>171</v>
      </c>
      <c r="B23" s="283">
        <v>43861</v>
      </c>
      <c r="C23" s="283">
        <v>43889</v>
      </c>
      <c r="D23" s="305"/>
      <c r="E23" s="386">
        <v>43920</v>
      </c>
      <c r="F23" s="309"/>
    </row>
    <row r="24" spans="1:6">
      <c r="A24" s="194" t="s">
        <v>172</v>
      </c>
      <c r="B24" s="283">
        <v>43861</v>
      </c>
      <c r="C24" s="283">
        <v>43889</v>
      </c>
      <c r="D24" s="305"/>
      <c r="E24" s="386">
        <v>43920</v>
      </c>
      <c r="F24" s="309"/>
    </row>
    <row r="25" spans="1:6" ht="25.5">
      <c r="A25" s="263" t="s">
        <v>173</v>
      </c>
      <c r="B25" s="283">
        <v>43861</v>
      </c>
      <c r="C25" s="283">
        <v>43889</v>
      </c>
      <c r="D25" s="305"/>
      <c r="E25" s="386">
        <v>43920</v>
      </c>
      <c r="F25" s="309"/>
    </row>
    <row r="26" spans="1:6">
      <c r="A26" s="194" t="s">
        <v>174</v>
      </c>
      <c r="B26" s="283">
        <v>43846</v>
      </c>
      <c r="C26" s="283">
        <v>43880</v>
      </c>
      <c r="D26" s="305"/>
      <c r="E26" s="386">
        <v>43907</v>
      </c>
      <c r="F26" s="309"/>
    </row>
    <row r="27" spans="1:6">
      <c r="A27" s="194" t="s">
        <v>175</v>
      </c>
      <c r="B27" s="283">
        <v>43837</v>
      </c>
      <c r="C27" s="283">
        <v>43895</v>
      </c>
      <c r="D27" s="305"/>
      <c r="E27" s="386">
        <v>43921</v>
      </c>
      <c r="F27" s="310"/>
    </row>
    <row r="28" spans="1:6">
      <c r="A28" s="196"/>
      <c r="B28" s="196"/>
      <c r="C28" s="196"/>
      <c r="D28" s="209"/>
      <c r="E28" s="209"/>
      <c r="F28" s="209"/>
    </row>
  </sheetData>
  <mergeCells count="2">
    <mergeCell ref="A1:O1"/>
    <mergeCell ref="A17:E17"/>
  </mergeCells>
  <pageMargins left="0.11811023622047245" right="0.11811023622047245" top="0.74803149606299213" bottom="0.74803149606299213" header="0.31496062992125984" footer="0.31496062992125984"/>
  <pageSetup scale="53" orientation="landscape" r:id="rId1"/>
  <headerFooter>
    <oddHeader>&amp;CSECRETARÍA DE FINANZAS Y TESORERÍA GENERAL DEL ESTADO
SUBSECRETARÍA DE INGRESOS
COORDINACIÓN DE PLANEACIÓN HACENDARIA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3"/>
  <sheetViews>
    <sheetView showGridLines="0" tabSelected="1" topLeftCell="J1" zoomScale="93" zoomScaleNormal="93" zoomScaleSheetLayoutView="100" workbookViewId="0">
      <selection activeCell="V190" sqref="V190:AC241"/>
    </sheetView>
  </sheetViews>
  <sheetFormatPr baseColWidth="10" defaultColWidth="11.42578125" defaultRowHeight="12.75"/>
  <cols>
    <col min="1" max="1" width="28" style="267" customWidth="1"/>
    <col min="2" max="2" width="14.140625" style="267" customWidth="1"/>
    <col min="3" max="3" width="13.7109375" style="267" customWidth="1"/>
    <col min="4" max="4" width="12.5703125" style="267" customWidth="1"/>
    <col min="5" max="5" width="13.7109375" style="267" customWidth="1"/>
    <col min="6" max="6" width="12.5703125" style="267" customWidth="1"/>
    <col min="7" max="7" width="13.7109375" style="267" customWidth="1"/>
    <col min="8" max="8" width="12.5703125" style="267" customWidth="1"/>
    <col min="9" max="9" width="13.7109375" style="267" customWidth="1"/>
    <col min="10" max="10" width="12.5703125" style="267" customWidth="1"/>
    <col min="11" max="11" width="13.7109375" style="267" customWidth="1"/>
    <col min="12" max="12" width="12.5703125" style="267" customWidth="1"/>
    <col min="13" max="13" width="13.7109375" style="267" customWidth="1"/>
    <col min="14" max="14" width="12.5703125" style="267" customWidth="1"/>
    <col min="15" max="15" width="13.7109375" style="267" customWidth="1"/>
    <col min="16" max="16" width="12.5703125" style="267" customWidth="1"/>
    <col min="17" max="17" width="13.7109375" style="267" customWidth="1"/>
    <col min="18" max="18" width="12.5703125" style="267" customWidth="1"/>
    <col min="19" max="19" width="13.7109375" style="267" customWidth="1"/>
    <col min="20" max="20" width="12.5703125" style="267" customWidth="1"/>
    <col min="21" max="27" width="13.7109375" style="267" customWidth="1"/>
    <col min="28" max="28" width="12.5703125" style="297" customWidth="1"/>
    <col min="29" max="29" width="13.7109375" style="297" customWidth="1"/>
    <col min="30" max="30" width="14" style="267" customWidth="1"/>
    <col min="31" max="31" width="15.85546875" style="267" customWidth="1"/>
    <col min="32" max="16384" width="11.42578125" style="267"/>
  </cols>
  <sheetData>
    <row r="1" spans="1:29">
      <c r="A1" s="345" t="s">
        <v>144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</row>
    <row r="2" spans="1:29">
      <c r="A2" s="345" t="s">
        <v>166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</row>
    <row r="3" spans="1:29" ht="13.5" thickBot="1">
      <c r="A3" s="345" t="s">
        <v>256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</row>
    <row r="4" spans="1:29" ht="13.5" customHeight="1" thickTop="1" thickBot="1">
      <c r="A4" s="268"/>
      <c r="B4" s="268"/>
      <c r="V4" s="351" t="s">
        <v>229</v>
      </c>
      <c r="W4" s="352"/>
      <c r="X4" s="352"/>
      <c r="Y4" s="352"/>
      <c r="Z4" s="352"/>
      <c r="AA4" s="353"/>
    </row>
    <row r="5" spans="1:29" ht="37.15" customHeight="1" thickTop="1" thickBot="1">
      <c r="A5" s="347" t="s">
        <v>0</v>
      </c>
      <c r="B5" s="346" t="s">
        <v>205</v>
      </c>
      <c r="C5" s="346"/>
      <c r="D5" s="346" t="s">
        <v>206</v>
      </c>
      <c r="E5" s="346"/>
      <c r="F5" s="346" t="s">
        <v>207</v>
      </c>
      <c r="G5" s="346"/>
      <c r="H5" s="346" t="s">
        <v>208</v>
      </c>
      <c r="I5" s="346"/>
      <c r="J5" s="346" t="s">
        <v>209</v>
      </c>
      <c r="K5" s="346"/>
      <c r="L5" s="346" t="s">
        <v>210</v>
      </c>
      <c r="M5" s="346"/>
      <c r="N5" s="346" t="s">
        <v>211</v>
      </c>
      <c r="O5" s="346"/>
      <c r="P5" s="346" t="s">
        <v>212</v>
      </c>
      <c r="Q5" s="346"/>
      <c r="R5" s="346" t="s">
        <v>216</v>
      </c>
      <c r="S5" s="346"/>
      <c r="T5" s="346" t="s">
        <v>213</v>
      </c>
      <c r="U5" s="346"/>
      <c r="V5" s="346" t="s">
        <v>205</v>
      </c>
      <c r="W5" s="346"/>
      <c r="X5" s="346" t="s">
        <v>230</v>
      </c>
      <c r="Y5" s="346"/>
      <c r="Z5" s="346" t="s">
        <v>209</v>
      </c>
      <c r="AA5" s="346"/>
      <c r="AB5" s="346" t="s">
        <v>53</v>
      </c>
      <c r="AC5" s="346"/>
    </row>
    <row r="6" spans="1:29" ht="14.45" customHeight="1" thickTop="1" thickBot="1">
      <c r="A6" s="348"/>
      <c r="B6" s="284" t="s">
        <v>214</v>
      </c>
      <c r="C6" s="285" t="s">
        <v>215</v>
      </c>
      <c r="D6" s="285" t="s">
        <v>214</v>
      </c>
      <c r="E6" s="285" t="s">
        <v>215</v>
      </c>
      <c r="F6" s="285" t="s">
        <v>214</v>
      </c>
      <c r="G6" s="285" t="s">
        <v>215</v>
      </c>
      <c r="H6" s="285" t="s">
        <v>214</v>
      </c>
      <c r="I6" s="285" t="s">
        <v>215</v>
      </c>
      <c r="J6" s="285" t="s">
        <v>214</v>
      </c>
      <c r="K6" s="285" t="s">
        <v>215</v>
      </c>
      <c r="L6" s="285" t="s">
        <v>214</v>
      </c>
      <c r="M6" s="285" t="s">
        <v>215</v>
      </c>
      <c r="N6" s="285" t="s">
        <v>214</v>
      </c>
      <c r="O6" s="285" t="s">
        <v>215</v>
      </c>
      <c r="P6" s="285" t="s">
        <v>214</v>
      </c>
      <c r="Q6" s="285" t="s">
        <v>215</v>
      </c>
      <c r="R6" s="285" t="s">
        <v>214</v>
      </c>
      <c r="S6" s="285" t="s">
        <v>215</v>
      </c>
      <c r="T6" s="285" t="s">
        <v>214</v>
      </c>
      <c r="U6" s="285" t="s">
        <v>215</v>
      </c>
      <c r="V6" s="301" t="s">
        <v>214</v>
      </c>
      <c r="W6" s="301" t="s">
        <v>215</v>
      </c>
      <c r="X6" s="301" t="s">
        <v>214</v>
      </c>
      <c r="Y6" s="301" t="s">
        <v>215</v>
      </c>
      <c r="Z6" s="301" t="s">
        <v>214</v>
      </c>
      <c r="AA6" s="301" t="s">
        <v>215</v>
      </c>
      <c r="AB6" s="296" t="s">
        <v>214</v>
      </c>
      <c r="AC6" s="296" t="s">
        <v>215</v>
      </c>
    </row>
    <row r="7" spans="1:29" ht="13.5" thickTop="1">
      <c r="A7" s="269" t="s">
        <v>1</v>
      </c>
      <c r="B7" s="286">
        <f>+C7/C$58*100</f>
        <v>0.1236762531589526</v>
      </c>
      <c r="C7" s="184">
        <f t="shared" ref="C7:U7" si="0">+C68+C129+C190</f>
        <v>1996744.2296182606</v>
      </c>
      <c r="D7" s="286">
        <f>+E7/E$58*100</f>
        <v>0.12364136070726217</v>
      </c>
      <c r="E7" s="184">
        <f t="shared" si="0"/>
        <v>271915.35216525354</v>
      </c>
      <c r="F7" s="286">
        <f>+G7/G$58*100</f>
        <v>1.4136974925036625</v>
      </c>
      <c r="G7" s="184">
        <f t="shared" si="0"/>
        <v>980663.03507988597</v>
      </c>
      <c r="H7" s="286">
        <f>+I7/I$58*100</f>
        <v>0.123757152603436</v>
      </c>
      <c r="I7" s="184">
        <f t="shared" si="0"/>
        <v>68864.128458446809</v>
      </c>
      <c r="J7" s="286">
        <f>+K7/K$58*100</f>
        <v>0.12335011171826875</v>
      </c>
      <c r="K7" s="184">
        <f t="shared" si="0"/>
        <v>79587.797554392542</v>
      </c>
      <c r="L7" s="286">
        <f>+M7/M$58*100</f>
        <v>0.12320108926417297</v>
      </c>
      <c r="M7" s="184">
        <f t="shared" si="0"/>
        <v>5494.7710456862578</v>
      </c>
      <c r="N7" s="286">
        <f>+O7/O$58*100</f>
        <v>0.12368269906251286</v>
      </c>
      <c r="O7" s="184">
        <f t="shared" si="0"/>
        <v>59012.398444544328</v>
      </c>
      <c r="P7" s="286">
        <f>+Q7/Q$58*100</f>
        <v>0.12367453489363606</v>
      </c>
      <c r="Q7" s="184">
        <f t="shared" si="0"/>
        <v>11738.158374671766</v>
      </c>
      <c r="R7" s="286">
        <f>+S7/S$58*100</f>
        <v>4.9858319339756797E-2</v>
      </c>
      <c r="S7" s="184">
        <f t="shared" si="0"/>
        <v>23115.30244516801</v>
      </c>
      <c r="T7" s="286">
        <f>+U7/U$58*100</f>
        <v>0</v>
      </c>
      <c r="U7" s="184">
        <f t="shared" si="0"/>
        <v>0</v>
      </c>
      <c r="V7" s="286">
        <f t="shared" ref="V7:V22" si="1">+W7/W$58*100</f>
        <v>0.1251719587317518</v>
      </c>
      <c r="W7" s="184">
        <f t="shared" ref="W7" si="2">+W68+W129+W190</f>
        <v>11769.909015446008</v>
      </c>
      <c r="X7" s="286">
        <f t="shared" ref="X7:X22" si="3">+Y7/Y$58*100</f>
        <v>0.1251719587317518</v>
      </c>
      <c r="Y7" s="184">
        <f t="shared" ref="Y7" si="4">+Y68+Y129+Y190</f>
        <v>2592.5102887489634</v>
      </c>
      <c r="Z7" s="286">
        <f t="shared" ref="Z7:Z22" si="5">+AA7/AA$58*100</f>
        <v>0.1251719587317518</v>
      </c>
      <c r="AA7" s="184">
        <f t="shared" ref="AA7" si="6">+AA68+AA129+AA190</f>
        <v>3.1753622491070801</v>
      </c>
      <c r="AB7" s="298">
        <f>+AC7/AC$58*100</f>
        <v>0.14955778262914135</v>
      </c>
      <c r="AC7" s="270">
        <f>SUM(C7,E7,G7,I7,K7,M7,O7,Q7,S7,U7,W7,Y7,AA7)</f>
        <v>3511500.7678527534</v>
      </c>
    </row>
    <row r="8" spans="1:29">
      <c r="A8" s="269" t="s">
        <v>2</v>
      </c>
      <c r="B8" s="286">
        <f t="shared" ref="B8:D57" si="7">+C8/C$58*100</f>
        <v>0.24497512426514514</v>
      </c>
      <c r="C8" s="184">
        <f t="shared" ref="C8:S8" si="8">+C69+C130+C191</f>
        <v>3955105.7966461075</v>
      </c>
      <c r="D8" s="286">
        <f t="shared" si="7"/>
        <v>0.24490598758886989</v>
      </c>
      <c r="E8" s="184">
        <f t="shared" si="8"/>
        <v>538603.72840991663</v>
      </c>
      <c r="F8" s="286">
        <f t="shared" ref="F8" si="9">+G8/G$58*100</f>
        <v>1.357272263000632</v>
      </c>
      <c r="G8" s="184">
        <f t="shared" si="8"/>
        <v>941521.60835108557</v>
      </c>
      <c r="H8" s="286">
        <f t="shared" ref="H8" si="10">+I8/I$58*100</f>
        <v>0.24513539971408796</v>
      </c>
      <c r="I8" s="184">
        <f t="shared" si="8"/>
        <v>136404.52531836106</v>
      </c>
      <c r="J8" s="286">
        <f t="shared" ref="J8" si="11">+K8/K$58*100</f>
        <v>0.24432913668819681</v>
      </c>
      <c r="K8" s="184">
        <f t="shared" si="8"/>
        <v>157645.7256219876</v>
      </c>
      <c r="L8" s="286">
        <f t="shared" ref="L8" si="12">+M8/M$58*100</f>
        <v>0.24403459811333963</v>
      </c>
      <c r="M8" s="184">
        <f t="shared" si="8"/>
        <v>10883.947957502356</v>
      </c>
      <c r="N8" s="286">
        <f t="shared" ref="N8" si="13">+O8/O$58*100</f>
        <v>0.24498781484798196</v>
      </c>
      <c r="O8" s="184">
        <f t="shared" si="8"/>
        <v>116890.38688070842</v>
      </c>
      <c r="P8" s="286">
        <f t="shared" ref="P8" si="14">+Q8/Q$58*100</f>
        <v>0.24497145999943629</v>
      </c>
      <c r="Q8" s="184">
        <f t="shared" si="8"/>
        <v>23250.65380048515</v>
      </c>
      <c r="R8" s="286">
        <f t="shared" ref="R8" si="15">+S8/S$58*100</f>
        <v>0.10639657021330805</v>
      </c>
      <c r="S8" s="184">
        <f t="shared" si="8"/>
        <v>49327.553198289694</v>
      </c>
      <c r="T8" s="286">
        <f t="shared" ref="T8" si="16">+U8/U$58*100</f>
        <v>9.9135652259155979E-2</v>
      </c>
      <c r="U8" s="184">
        <f t="shared" ref="U8:AA8" si="17">+U69+U130+U191</f>
        <v>202702</v>
      </c>
      <c r="V8" s="286">
        <f t="shared" si="1"/>
        <v>0.24793778359979068</v>
      </c>
      <c r="W8" s="184">
        <f t="shared" si="17"/>
        <v>23313.569460990067</v>
      </c>
      <c r="X8" s="286">
        <f t="shared" si="3"/>
        <v>0.24793778359979071</v>
      </c>
      <c r="Y8" s="184">
        <f t="shared" si="17"/>
        <v>5135.1857194275899</v>
      </c>
      <c r="Z8" s="286">
        <f t="shared" si="5"/>
        <v>0.24793778359979071</v>
      </c>
      <c r="AA8" s="184">
        <f t="shared" si="17"/>
        <v>6.2896856943594912</v>
      </c>
      <c r="AB8" s="298">
        <f t="shared" ref="AB8" si="18">+AC8/AC$58*100</f>
        <v>0.26239328930444145</v>
      </c>
      <c r="AC8" s="270">
        <f t="shared" ref="AC8:AC57" si="19">SUM(C8,E8,G8,I8,K8,M8,O8,Q8,S8,U8,W8,Y8,AA8)</f>
        <v>6160790.9710505558</v>
      </c>
    </row>
    <row r="9" spans="1:29">
      <c r="A9" s="269" t="s">
        <v>3</v>
      </c>
      <c r="B9" s="286">
        <f t="shared" si="7"/>
        <v>0.25846513285821265</v>
      </c>
      <c r="C9" s="184">
        <f t="shared" ref="C9:S9" si="20">+C70+C131+C192</f>
        <v>4172901.0170518328</v>
      </c>
      <c r="D9" s="286">
        <f t="shared" si="7"/>
        <v>0.25847766081204643</v>
      </c>
      <c r="E9" s="184">
        <f t="shared" si="20"/>
        <v>568450.91128498374</v>
      </c>
      <c r="F9" s="286">
        <f t="shared" ref="F9" si="21">+G9/G$58*100</f>
        <v>0</v>
      </c>
      <c r="G9" s="184">
        <f t="shared" si="20"/>
        <v>0</v>
      </c>
      <c r="H9" s="286">
        <f t="shared" ref="H9" si="22">+I9/I$58*100</f>
        <v>0.25843606985136086</v>
      </c>
      <c r="I9" s="184">
        <f t="shared" si="20"/>
        <v>143805.62527620833</v>
      </c>
      <c r="J9" s="286">
        <f t="shared" ref="J9" si="23">+K9/K$58*100</f>
        <v>0.25858218340883488</v>
      </c>
      <c r="K9" s="184">
        <f t="shared" si="20"/>
        <v>166842.05776253995</v>
      </c>
      <c r="L9" s="286">
        <f t="shared" ref="L9" si="24">+M9/M$58*100</f>
        <v>0.25863522100992559</v>
      </c>
      <c r="M9" s="184">
        <f t="shared" si="20"/>
        <v>11535.136030759712</v>
      </c>
      <c r="N9" s="286">
        <f t="shared" ref="N9" si="25">+O9/O$58*100</f>
        <v>0.25846286760260628</v>
      </c>
      <c r="O9" s="184">
        <f t="shared" si="20"/>
        <v>123319.70309263255</v>
      </c>
      <c r="P9" s="286">
        <f t="shared" ref="P9" si="26">+Q9/Q$58*100</f>
        <v>0.25846611498905714</v>
      </c>
      <c r="Q9" s="184">
        <f t="shared" si="20"/>
        <v>24531.454230549069</v>
      </c>
      <c r="R9" s="286">
        <f t="shared" ref="R9" si="27">+S9/S$58*100</f>
        <v>9.7872367793442341E-2</v>
      </c>
      <c r="S9" s="184">
        <f t="shared" si="20"/>
        <v>45375.56445000651</v>
      </c>
      <c r="T9" s="286">
        <f t="shared" ref="T9" si="28">+U9/U$58*100</f>
        <v>1.4460848763202751E-2</v>
      </c>
      <c r="U9" s="184">
        <f t="shared" ref="U9:AA9" si="29">+U70+U131+U192</f>
        <v>29568</v>
      </c>
      <c r="V9" s="286">
        <f t="shared" si="1"/>
        <v>0.25792845647496815</v>
      </c>
      <c r="W9" s="184">
        <f t="shared" si="29"/>
        <v>24252.991612207828</v>
      </c>
      <c r="X9" s="286">
        <f t="shared" si="3"/>
        <v>0.25792845647496815</v>
      </c>
      <c r="Y9" s="184">
        <f t="shared" si="29"/>
        <v>5342.1084398423864</v>
      </c>
      <c r="Z9" s="286">
        <f t="shared" si="5"/>
        <v>0.25792845647496815</v>
      </c>
      <c r="AA9" s="184">
        <f t="shared" si="29"/>
        <v>6.5431290838569929</v>
      </c>
      <c r="AB9" s="298">
        <f t="shared" ref="AB9" si="30">+AC9/AC$58*100</f>
        <v>0.22640999456767352</v>
      </c>
      <c r="AC9" s="270">
        <f t="shared" si="19"/>
        <v>5315931.1123606469</v>
      </c>
    </row>
    <row r="10" spans="1:29">
      <c r="A10" s="269" t="s">
        <v>4</v>
      </c>
      <c r="B10" s="286">
        <f t="shared" si="7"/>
        <v>0.71437453157145714</v>
      </c>
      <c r="C10" s="184">
        <f t="shared" ref="C10:S10" si="31">+C71+C132+C193</f>
        <v>11533525.533541763</v>
      </c>
      <c r="D10" s="286">
        <f t="shared" si="7"/>
        <v>0.71439696342155368</v>
      </c>
      <c r="E10" s="184">
        <f t="shared" si="31"/>
        <v>1571120.7057522279</v>
      </c>
      <c r="F10" s="286">
        <f t="shared" ref="F10" si="32">+G10/G$58*100</f>
        <v>2.5799652059391818</v>
      </c>
      <c r="G10" s="184">
        <f t="shared" si="31"/>
        <v>1789687.3430652041</v>
      </c>
      <c r="H10" s="286">
        <f t="shared" ref="H10" si="33">+I10/I$58*100</f>
        <v>0.71432248298056167</v>
      </c>
      <c r="I10" s="184">
        <f t="shared" si="31"/>
        <v>397481.63394124777</v>
      </c>
      <c r="J10" s="286">
        <f t="shared" ref="J10" si="34">+K10/K$58*100</f>
        <v>0.71458409083942975</v>
      </c>
      <c r="K10" s="184">
        <f t="shared" si="31"/>
        <v>461063.01133487455</v>
      </c>
      <c r="L10" s="286">
        <f t="shared" ref="L10" si="35">+M10/M$58*100</f>
        <v>0.71467977451334574</v>
      </c>
      <c r="M10" s="184">
        <f t="shared" si="31"/>
        <v>31874.732239688827</v>
      </c>
      <c r="N10" s="286">
        <f t="shared" ref="N10" si="36">+O10/O$58*100</f>
        <v>0.71437037327047592</v>
      </c>
      <c r="O10" s="184">
        <f t="shared" si="31"/>
        <v>340845.64311705343</v>
      </c>
      <c r="P10" s="286">
        <f t="shared" ref="P10" si="37">+Q10/Q$58*100</f>
        <v>0.71437557861427659</v>
      </c>
      <c r="Q10" s="184">
        <f t="shared" si="31"/>
        <v>67802.589174755412</v>
      </c>
      <c r="R10" s="286">
        <f t="shared" ref="R10" si="38">+S10/S$58*100</f>
        <v>0.69354437851075534</v>
      </c>
      <c r="S10" s="184">
        <f t="shared" si="31"/>
        <v>321540.88386286132</v>
      </c>
      <c r="T10" s="286">
        <f t="shared" ref="T10" si="39">+U10/U$58*100</f>
        <v>1.7690526353082419</v>
      </c>
      <c r="U10" s="184">
        <f t="shared" ref="U10:AA10" si="40">+U71+U132+U193</f>
        <v>3617170</v>
      </c>
      <c r="V10" s="286">
        <f t="shared" si="1"/>
        <v>0.71341318092043293</v>
      </c>
      <c r="W10" s="184">
        <f t="shared" si="40"/>
        <v>67082.182902067492</v>
      </c>
      <c r="X10" s="286">
        <f t="shared" si="3"/>
        <v>0.71341318092043315</v>
      </c>
      <c r="Y10" s="184">
        <f t="shared" si="40"/>
        <v>14775.921303819834</v>
      </c>
      <c r="Z10" s="286">
        <f t="shared" si="5"/>
        <v>0.71341318092043315</v>
      </c>
      <c r="AA10" s="184">
        <f t="shared" si="40"/>
        <v>18.097865573589548</v>
      </c>
      <c r="AB10" s="298">
        <f t="shared" ref="AB10" si="41">+AC10/AC$58*100</f>
        <v>0.86093082839132951</v>
      </c>
      <c r="AC10" s="270">
        <f t="shared" si="19"/>
        <v>20213988.278101135</v>
      </c>
    </row>
    <row r="11" spans="1:29">
      <c r="A11" s="269" t="s">
        <v>5</v>
      </c>
      <c r="B11" s="286">
        <f t="shared" si="7"/>
        <v>0.89025733409493024</v>
      </c>
      <c r="C11" s="184">
        <f t="shared" ref="C11:S11" si="42">+C72+C133+C194</f>
        <v>14373140.75520011</v>
      </c>
      <c r="D11" s="286">
        <f t="shared" si="7"/>
        <v>0.89000610409415304</v>
      </c>
      <c r="E11" s="184">
        <f t="shared" si="42"/>
        <v>1957324.9747466787</v>
      </c>
      <c r="F11" s="286">
        <f t="shared" ref="F11" si="43">+G11/G$58*100</f>
        <v>0.86601093332725942</v>
      </c>
      <c r="G11" s="184">
        <f t="shared" si="42"/>
        <v>600740.19710187381</v>
      </c>
      <c r="H11" s="286">
        <f t="shared" ref="H11" si="44">+I11/I$58*100</f>
        <v>0.89083983670932343</v>
      </c>
      <c r="I11" s="184">
        <f t="shared" si="42"/>
        <v>495703.94648324669</v>
      </c>
      <c r="J11" s="286">
        <f t="shared" ref="J11" si="45">+K11/K$58*100</f>
        <v>0.88790979491025546</v>
      </c>
      <c r="K11" s="184">
        <f t="shared" si="42"/>
        <v>572895.99514333892</v>
      </c>
      <c r="L11" s="286">
        <f t="shared" ref="L11" si="46">+M11/M$58*100</f>
        <v>0.88683734639988332</v>
      </c>
      <c r="M11" s="184">
        <f t="shared" si="42"/>
        <v>39552.963389653873</v>
      </c>
      <c r="N11" s="286">
        <f t="shared" ref="N11" si="47">+O11/O$58*100</f>
        <v>0.89030355870938949</v>
      </c>
      <c r="O11" s="184">
        <f t="shared" si="42"/>
        <v>424788.17766258091</v>
      </c>
      <c r="P11" s="286">
        <f t="shared" ref="P11" si="48">+Q11/Q$58*100</f>
        <v>0.89024335742607275</v>
      </c>
      <c r="Q11" s="184">
        <f t="shared" si="42"/>
        <v>84494.496223122522</v>
      </c>
      <c r="R11" s="286">
        <f t="shared" ref="R11" si="49">+S11/S$58*100</f>
        <v>0.46844123574625796</v>
      </c>
      <c r="S11" s="184">
        <f t="shared" si="42"/>
        <v>217178.61703831388</v>
      </c>
      <c r="T11" s="286">
        <f t="shared" ref="T11" si="50">+U11/U$58*100</f>
        <v>0.23706098586151741</v>
      </c>
      <c r="U11" s="184">
        <f t="shared" ref="U11:AA11" si="51">+U72+U133+U194</f>
        <v>484717</v>
      </c>
      <c r="V11" s="286">
        <f t="shared" si="1"/>
        <v>0.90102384021799176</v>
      </c>
      <c r="W11" s="184">
        <f t="shared" si="51"/>
        <v>84723.197811742895</v>
      </c>
      <c r="X11" s="286">
        <f t="shared" si="3"/>
        <v>0.90102384021799198</v>
      </c>
      <c r="Y11" s="184">
        <f t="shared" si="51"/>
        <v>18661.63635882056</v>
      </c>
      <c r="Z11" s="286">
        <f t="shared" si="5"/>
        <v>0.90102384021799198</v>
      </c>
      <c r="AA11" s="184">
        <f t="shared" si="51"/>
        <v>22.857172778650021</v>
      </c>
      <c r="AB11" s="298">
        <f t="shared" ref="AB11" si="52">+AC11/AC$58*100</f>
        <v>0.82430085109401197</v>
      </c>
      <c r="AC11" s="270">
        <f t="shared" si="19"/>
        <v>19353944.814332258</v>
      </c>
    </row>
    <row r="12" spans="1:29">
      <c r="A12" s="269" t="s">
        <v>6</v>
      </c>
      <c r="B12" s="286">
        <f t="shared" si="7"/>
        <v>6.1536173051665806</v>
      </c>
      <c r="C12" s="184">
        <f t="shared" ref="C12:S12" si="53">+C73+C134+C195</f>
        <v>99349709.677722424</v>
      </c>
      <c r="D12" s="286">
        <f t="shared" si="7"/>
        <v>6.1537675474806175</v>
      </c>
      <c r="E12" s="184">
        <f t="shared" si="53"/>
        <v>13533528.426446846</v>
      </c>
      <c r="F12" s="286">
        <f t="shared" ref="F12" si="54">+G12/G$58*100</f>
        <v>5.0127787060405833</v>
      </c>
      <c r="G12" s="184">
        <f t="shared" si="53"/>
        <v>3477297.5167011172</v>
      </c>
      <c r="H12" s="286">
        <f t="shared" ref="H12" si="55">+I12/I$58*100</f>
        <v>6.1532689330943056</v>
      </c>
      <c r="I12" s="184">
        <f t="shared" si="53"/>
        <v>3423959.693107964</v>
      </c>
      <c r="J12" s="286">
        <f t="shared" ref="J12" si="56">+K12/K$58*100</f>
        <v>6.1550211418371292</v>
      </c>
      <c r="K12" s="184">
        <f t="shared" si="53"/>
        <v>3971334.6810612427</v>
      </c>
      <c r="L12" s="286">
        <f t="shared" ref="L12" si="57">+M12/M$58*100</f>
        <v>6.1556621313421891</v>
      </c>
      <c r="M12" s="184">
        <f t="shared" si="53"/>
        <v>274542.65419520496</v>
      </c>
      <c r="N12" s="286">
        <f t="shared" ref="N12" si="58">+O12/O$58*100</f>
        <v>6.1535896416745004</v>
      </c>
      <c r="O12" s="184">
        <f t="shared" si="53"/>
        <v>2936045.9187196079</v>
      </c>
      <c r="P12" s="286">
        <f t="shared" ref="P12" si="59">+Q12/Q$58*100</f>
        <v>6.1536259094417209</v>
      </c>
      <c r="Q12" s="184">
        <f t="shared" si="53"/>
        <v>584050.99777114554</v>
      </c>
      <c r="R12" s="286">
        <f t="shared" ref="R12" si="60">+S12/S$58*100</f>
        <v>10.111086512375909</v>
      </c>
      <c r="S12" s="184">
        <f t="shared" si="53"/>
        <v>4687699.5830956586</v>
      </c>
      <c r="T12" s="286">
        <f t="shared" ref="T12" si="61">+U12/U$58*100</f>
        <v>11.387066439491271</v>
      </c>
      <c r="U12" s="184">
        <f t="shared" ref="U12:AA12" si="62">+U73+U134+U195</f>
        <v>23283058</v>
      </c>
      <c r="V12" s="286">
        <f t="shared" si="1"/>
        <v>6.1471787353970218</v>
      </c>
      <c r="W12" s="184">
        <f t="shared" si="62"/>
        <v>578018.71242072585</v>
      </c>
      <c r="X12" s="286">
        <f t="shared" si="3"/>
        <v>6.1471787353970235</v>
      </c>
      <c r="Y12" s="184">
        <f t="shared" si="62"/>
        <v>127317.84562426164</v>
      </c>
      <c r="Z12" s="286">
        <f t="shared" si="5"/>
        <v>6.1471787353970226</v>
      </c>
      <c r="AA12" s="184">
        <f t="shared" si="62"/>
        <v>155.94163015955169</v>
      </c>
      <c r="AB12" s="298">
        <f t="shared" ref="AB12" si="63">+AC12/AC$58*100</f>
        <v>6.6538278994428435</v>
      </c>
      <c r="AC12" s="270">
        <f t="shared" si="19"/>
        <v>156226719.64849633</v>
      </c>
    </row>
    <row r="13" spans="1:29">
      <c r="A13" s="269" t="s">
        <v>7</v>
      </c>
      <c r="B13" s="286">
        <f t="shared" si="7"/>
        <v>1.0269206477802781</v>
      </c>
      <c r="C13" s="184">
        <f t="shared" ref="C13:S13" si="64">+C74+C135+C196</f>
        <v>16579560.144789901</v>
      </c>
      <c r="D13" s="286">
        <f t="shared" si="7"/>
        <v>1.0268832202860594</v>
      </c>
      <c r="E13" s="184">
        <f t="shared" si="64"/>
        <v>2258348.7506076354</v>
      </c>
      <c r="F13" s="286">
        <f t="shared" ref="F13" si="65">+G13/G$58*100</f>
        <v>0</v>
      </c>
      <c r="G13" s="184">
        <f t="shared" si="64"/>
        <v>0</v>
      </c>
      <c r="H13" s="286">
        <f t="shared" ref="H13" si="66">+I13/I$58*100</f>
        <v>1.0270074660727979</v>
      </c>
      <c r="I13" s="184">
        <f t="shared" si="64"/>
        <v>571473.83067261626</v>
      </c>
      <c r="J13" s="286">
        <f t="shared" ref="J13" si="67">+K13/K$58*100</f>
        <v>1.0265709395024132</v>
      </c>
      <c r="K13" s="184">
        <f t="shared" si="64"/>
        <v>662362.75727863866</v>
      </c>
      <c r="L13" s="286">
        <f t="shared" ref="L13" si="68">+M13/M$58*100</f>
        <v>1.0264113670264841</v>
      </c>
      <c r="M13" s="184">
        <f t="shared" si="64"/>
        <v>45777.967501627136</v>
      </c>
      <c r="N13" s="286">
        <f t="shared" ref="N13" si="69">+O13/O$58*100</f>
        <v>1.0269275353279488</v>
      </c>
      <c r="O13" s="184">
        <f t="shared" si="64"/>
        <v>489975.21357305616</v>
      </c>
      <c r="P13" s="286">
        <f t="shared" ref="P13" si="70">+Q13/Q$58*100</f>
        <v>1.0269188060807253</v>
      </c>
      <c r="Q13" s="184">
        <f t="shared" si="64"/>
        <v>97466.593216391135</v>
      </c>
      <c r="R13" s="286">
        <f t="shared" ref="R13" si="71">+S13/S$58*100</f>
        <v>0.53429278809361447</v>
      </c>
      <c r="S13" s="184">
        <f t="shared" si="64"/>
        <v>247708.69846003526</v>
      </c>
      <c r="T13" s="286">
        <f t="shared" ref="T13" si="72">+U13/U$58*100</f>
        <v>8.5783038185395098E-4</v>
      </c>
      <c r="U13" s="184">
        <f t="shared" ref="U13:AA13" si="73">+U74+U135+U196</f>
        <v>1754</v>
      </c>
      <c r="V13" s="286">
        <f t="shared" si="1"/>
        <v>1.0285245330901744</v>
      </c>
      <c r="W13" s="184">
        <f t="shared" si="73"/>
        <v>96712.077507457419</v>
      </c>
      <c r="X13" s="286">
        <f t="shared" si="3"/>
        <v>1.0285245330901747</v>
      </c>
      <c r="Y13" s="184">
        <f t="shared" si="73"/>
        <v>21302.37843430513</v>
      </c>
      <c r="Z13" s="286">
        <f t="shared" si="5"/>
        <v>1.0285245330901747</v>
      </c>
      <c r="AA13" s="184">
        <f t="shared" si="73"/>
        <v>26.091610355431555</v>
      </c>
      <c r="AB13" s="298">
        <f t="shared" ref="AB13" si="74">+AC13/AC$58*100</f>
        <v>0.89749422605302687</v>
      </c>
      <c r="AC13" s="270">
        <f t="shared" si="19"/>
        <v>21072468.503652021</v>
      </c>
    </row>
    <row r="14" spans="1:29">
      <c r="A14" s="269" t="s">
        <v>8</v>
      </c>
      <c r="B14" s="286">
        <f t="shared" si="7"/>
        <v>0.16158667001183949</v>
      </c>
      <c r="C14" s="184">
        <f t="shared" ref="C14:S14" si="75">+C75+C136+C197</f>
        <v>2608805.1884519351</v>
      </c>
      <c r="D14" s="286">
        <f t="shared" si="7"/>
        <v>0.16154106718906247</v>
      </c>
      <c r="E14" s="184">
        <f t="shared" si="75"/>
        <v>355265.38953145646</v>
      </c>
      <c r="F14" s="286">
        <f t="shared" ref="F14" si="76">+G14/G$58*100</f>
        <v>1.239383509387237</v>
      </c>
      <c r="G14" s="184">
        <f t="shared" si="75"/>
        <v>859743.75733746251</v>
      </c>
      <c r="H14" s="286">
        <f t="shared" ref="H14" si="77">+I14/I$58*100</f>
        <v>0.16169235714408925</v>
      </c>
      <c r="I14" s="184">
        <f t="shared" si="75"/>
        <v>89973.007772727913</v>
      </c>
      <c r="J14" s="286">
        <f t="shared" ref="J14" si="78">+K14/K$58*100</f>
        <v>0.16116062885536753</v>
      </c>
      <c r="K14" s="184">
        <f t="shared" si="75"/>
        <v>103983.84990826019</v>
      </c>
      <c r="L14" s="286">
        <f t="shared" ref="L14" si="79">+M14/M$58*100</f>
        <v>0.16096567752411922</v>
      </c>
      <c r="M14" s="184">
        <f t="shared" si="75"/>
        <v>7179.0724375194823</v>
      </c>
      <c r="N14" s="286">
        <f t="shared" ref="N14" si="80">+O14/O$58*100</f>
        <v>0.16159507696807959</v>
      </c>
      <c r="O14" s="184">
        <f t="shared" si="75"/>
        <v>77101.430846825955</v>
      </c>
      <c r="P14" s="286">
        <f t="shared" ref="P14" si="81">+Q14/Q$58*100</f>
        <v>0.16158404637877294</v>
      </c>
      <c r="Q14" s="184">
        <f t="shared" si="75"/>
        <v>15336.213949343452</v>
      </c>
      <c r="R14" s="286">
        <f t="shared" ref="R14" si="82">+S14/S$58*100</f>
        <v>9.5319303668106758E-2</v>
      </c>
      <c r="S14" s="184">
        <f t="shared" si="75"/>
        <v>44191.913452529298</v>
      </c>
      <c r="T14" s="286">
        <f t="shared" ref="T14" si="83">+U14/U$58*100</f>
        <v>-1.2745187999494848E-3</v>
      </c>
      <c r="U14" s="184">
        <f t="shared" ref="U14:AA14" si="84">+U75+U136+U197</f>
        <v>-2606</v>
      </c>
      <c r="V14" s="286">
        <f t="shared" si="1"/>
        <v>0.16354085159649592</v>
      </c>
      <c r="W14" s="184">
        <f t="shared" si="84"/>
        <v>15377.732865268685</v>
      </c>
      <c r="X14" s="286">
        <f t="shared" si="3"/>
        <v>0.16354085159649595</v>
      </c>
      <c r="Y14" s="184">
        <f t="shared" si="84"/>
        <v>3387.1910665174696</v>
      </c>
      <c r="Z14" s="286">
        <f t="shared" si="5"/>
        <v>0.16354085159649592</v>
      </c>
      <c r="AA14" s="184">
        <f t="shared" si="84"/>
        <v>4.148704323299909</v>
      </c>
      <c r="AB14" s="298">
        <f t="shared" ref="AB14" si="85">+AC14/AC$58*100</f>
        <v>0.17793359742050038</v>
      </c>
      <c r="AC14" s="270">
        <f t="shared" si="19"/>
        <v>4177742.8963241708</v>
      </c>
    </row>
    <row r="15" spans="1:29">
      <c r="A15" s="269" t="s">
        <v>9</v>
      </c>
      <c r="B15" s="286">
        <f t="shared" si="7"/>
        <v>1.6062031211046297</v>
      </c>
      <c r="C15" s="184">
        <f t="shared" ref="C15:S15" si="86">+C76+C137+C198</f>
        <v>25932034.095005654</v>
      </c>
      <c r="D15" s="286">
        <f t="shared" si="7"/>
        <v>1.6057498575465372</v>
      </c>
      <c r="E15" s="184">
        <f t="shared" si="86"/>
        <v>3531407.5767723797</v>
      </c>
      <c r="F15" s="286">
        <f t="shared" ref="F15" si="87">+G15/G$58*100</f>
        <v>1.9629021766276438</v>
      </c>
      <c r="G15" s="184">
        <f t="shared" si="86"/>
        <v>1361638.9760213094</v>
      </c>
      <c r="H15" s="286">
        <f t="shared" ref="H15" si="88">+I15/I$58*100</f>
        <v>1.6072541648344068</v>
      </c>
      <c r="I15" s="184">
        <f t="shared" si="86"/>
        <v>894349.57854272134</v>
      </c>
      <c r="J15" s="286">
        <f t="shared" ref="J15" si="89">+K15/K$58*100</f>
        <v>1.601967726413785</v>
      </c>
      <c r="K15" s="184">
        <f t="shared" si="86"/>
        <v>1033619.518640516</v>
      </c>
      <c r="L15" s="286">
        <f t="shared" ref="L15" si="90">+M15/M$58*100</f>
        <v>1.600034778720028</v>
      </c>
      <c r="M15" s="184">
        <f t="shared" si="86"/>
        <v>71361.583137873284</v>
      </c>
      <c r="N15" s="286">
        <f t="shared" ref="N15" si="91">+O15/O$58*100</f>
        <v>1.6062866059704792</v>
      </c>
      <c r="O15" s="184">
        <f t="shared" si="86"/>
        <v>766403.27164718986</v>
      </c>
      <c r="P15" s="286">
        <f t="shared" ref="P15" si="92">+Q15/Q$58*100</f>
        <v>1.606177877269874</v>
      </c>
      <c r="Q15" s="184">
        <f t="shared" si="86"/>
        <v>152445.04713522916</v>
      </c>
      <c r="R15" s="286">
        <f t="shared" ref="R15" si="93">+S15/S$58*100</f>
        <v>1.6861097303669237</v>
      </c>
      <c r="S15" s="184">
        <f t="shared" si="86"/>
        <v>781713.80201525753</v>
      </c>
      <c r="T15" s="286">
        <f t="shared" ref="T15" si="94">+U15/U$58*100</f>
        <v>-8.2572776710771761E-2</v>
      </c>
      <c r="U15" s="184">
        <f t="shared" ref="U15:AA15" si="95">+U76+U137+U198</f>
        <v>-168836</v>
      </c>
      <c r="V15" s="286">
        <f t="shared" si="1"/>
        <v>1.6256280660273885</v>
      </c>
      <c r="W15" s="184">
        <f t="shared" si="95"/>
        <v>152857.67374705398</v>
      </c>
      <c r="X15" s="286">
        <f t="shared" si="3"/>
        <v>1.625628066027389</v>
      </c>
      <c r="Y15" s="184">
        <f t="shared" si="95"/>
        <v>33669.341996052208</v>
      </c>
      <c r="Z15" s="286">
        <f t="shared" si="5"/>
        <v>1.625628066027389</v>
      </c>
      <c r="AA15" s="184">
        <f t="shared" si="95"/>
        <v>41.238932778982807</v>
      </c>
      <c r="AB15" s="298">
        <f t="shared" ref="AB15" si="96">+AC15/AC$58*100</f>
        <v>1.4712030019573512</v>
      </c>
      <c r="AC15" s="270">
        <f t="shared" si="19"/>
        <v>34542705.703594014</v>
      </c>
    </row>
    <row r="16" spans="1:29">
      <c r="A16" s="269" t="s">
        <v>10</v>
      </c>
      <c r="B16" s="286">
        <f t="shared" si="7"/>
        <v>0.27366978848527118</v>
      </c>
      <c r="C16" s="184">
        <f t="shared" ref="C16:S16" si="97">+C77+C138+C199</f>
        <v>4418379.0907418765</v>
      </c>
      <c r="D16" s="286">
        <f t="shared" si="7"/>
        <v>0.2737531705839012</v>
      </c>
      <c r="E16" s="184">
        <f t="shared" si="97"/>
        <v>602045.21658345079</v>
      </c>
      <c r="F16" s="286">
        <f t="shared" ref="F16" si="98">+G16/G$58*100</f>
        <v>1.2619061643124676</v>
      </c>
      <c r="G16" s="184">
        <f t="shared" si="97"/>
        <v>875367.4217028264</v>
      </c>
      <c r="H16" s="286">
        <f t="shared" ref="H16" si="99">+I16/I$58*100</f>
        <v>0.27347649681093761</v>
      </c>
      <c r="I16" s="184">
        <f t="shared" si="97"/>
        <v>152174.80533914251</v>
      </c>
      <c r="J16" s="286">
        <f t="shared" ref="J16" si="100">+K16/K$58*100</f>
        <v>0.27444899615319251</v>
      </c>
      <c r="K16" s="184">
        <f t="shared" si="97"/>
        <v>177079.62190367049</v>
      </c>
      <c r="L16" s="286">
        <f t="shared" ref="L16" si="101">+M16/M$58*100</f>
        <v>0.27480470882744346</v>
      </c>
      <c r="M16" s="184">
        <f t="shared" si="97"/>
        <v>12256.295510874072</v>
      </c>
      <c r="N16" s="286">
        <f t="shared" ref="N16" si="102">+O16/O$58*100</f>
        <v>0.27365440614042552</v>
      </c>
      <c r="O16" s="184">
        <f t="shared" si="97"/>
        <v>130568.00161760513</v>
      </c>
      <c r="P16" s="286">
        <f t="shared" ref="P16" si="103">+Q16/Q$58*100</f>
        <v>0.27367412175921835</v>
      </c>
      <c r="Q16" s="184">
        <f t="shared" si="97"/>
        <v>25974.871763388473</v>
      </c>
      <c r="R16" s="286">
        <f t="shared" ref="R16" si="104">+S16/S$58*100</f>
        <v>0.63894346167367777</v>
      </c>
      <c r="S16" s="184">
        <f t="shared" si="97"/>
        <v>296226.819466268</v>
      </c>
      <c r="T16" s="286">
        <f t="shared" ref="T16" si="105">+U16/U$58*100</f>
        <v>0.33470008112610494</v>
      </c>
      <c r="U16" s="184">
        <f t="shared" ref="U16:AA16" si="106">+U77+U138+U199</f>
        <v>684359</v>
      </c>
      <c r="V16" s="286">
        <f t="shared" si="1"/>
        <v>0.27009617778188438</v>
      </c>
      <c r="W16" s="184">
        <f t="shared" si="106"/>
        <v>25397.121448944014</v>
      </c>
      <c r="X16" s="286">
        <f t="shared" si="3"/>
        <v>0.27009617778188438</v>
      </c>
      <c r="Y16" s="184">
        <f t="shared" si="106"/>
        <v>5594.1212947854992</v>
      </c>
      <c r="Z16" s="286">
        <f t="shared" si="5"/>
        <v>0.27009617778188438</v>
      </c>
      <c r="AA16" s="184">
        <f t="shared" si="106"/>
        <v>6.8517998379708445</v>
      </c>
      <c r="AB16" s="298">
        <f t="shared" ref="AB16" si="107">+AC16/AC$58*100</f>
        <v>0.31540348405075902</v>
      </c>
      <c r="AC16" s="270">
        <f t="shared" si="19"/>
        <v>7405429.239172671</v>
      </c>
    </row>
    <row r="17" spans="1:29">
      <c r="A17" s="269" t="s">
        <v>11</v>
      </c>
      <c r="B17" s="286">
        <f t="shared" si="7"/>
        <v>0.39730143874804663</v>
      </c>
      <c r="C17" s="184">
        <f t="shared" ref="C17:S17" si="108">+C78+C139+C200</f>
        <v>6414403.2098030075</v>
      </c>
      <c r="D17" s="286">
        <f t="shared" si="7"/>
        <v>0.3974155754382776</v>
      </c>
      <c r="E17" s="184">
        <f t="shared" si="108"/>
        <v>874006.8495938913</v>
      </c>
      <c r="F17" s="286">
        <f t="shared" ref="F17" si="109">+G17/G$58*100</f>
        <v>4.8131149883715594</v>
      </c>
      <c r="G17" s="184">
        <f t="shared" si="108"/>
        <v>3338793.4672825453</v>
      </c>
      <c r="H17" s="286">
        <f t="shared" ref="H17" si="110">+I17/I$58*100</f>
        <v>0.39703677511471885</v>
      </c>
      <c r="I17" s="184">
        <f t="shared" si="108"/>
        <v>220929.38395116522</v>
      </c>
      <c r="J17" s="286">
        <f t="shared" ref="J17" si="111">+K17/K$58*100</f>
        <v>0.39836802798985815</v>
      </c>
      <c r="K17" s="184">
        <f t="shared" si="108"/>
        <v>257034.49735184727</v>
      </c>
      <c r="L17" s="286">
        <f t="shared" ref="L17" si="112">+M17/M$58*100</f>
        <v>0.39885466459016072</v>
      </c>
      <c r="M17" s="184">
        <f t="shared" si="108"/>
        <v>17788.926019376057</v>
      </c>
      <c r="N17" s="286">
        <f t="shared" ref="N17" si="113">+O17/O$58*100</f>
        <v>0.39728037810640404</v>
      </c>
      <c r="O17" s="184">
        <f t="shared" si="108"/>
        <v>189553.33401290682</v>
      </c>
      <c r="P17" s="286">
        <f t="shared" ref="P17" si="114">+Q17/Q$58*100</f>
        <v>0.39730780856237013</v>
      </c>
      <c r="Q17" s="184">
        <f t="shared" si="108"/>
        <v>37709.153177004191</v>
      </c>
      <c r="R17" s="286">
        <f t="shared" ref="R17" si="115">+S17/S$58*100</f>
        <v>0.23219375032325207</v>
      </c>
      <c r="S17" s="184">
        <f t="shared" si="108"/>
        <v>107649.61265591628</v>
      </c>
      <c r="T17" s="286">
        <f t="shared" ref="T17" si="116">+U17/U$58*100</f>
        <v>-2.5676222946027613E-3</v>
      </c>
      <c r="U17" s="184">
        <f t="shared" ref="U17:AA17" si="117">+U78+U139+U200</f>
        <v>-5250</v>
      </c>
      <c r="V17" s="286">
        <f t="shared" si="1"/>
        <v>0.39240965184967624</v>
      </c>
      <c r="W17" s="184">
        <f t="shared" si="117"/>
        <v>36898.247385833616</v>
      </c>
      <c r="X17" s="286">
        <f t="shared" si="3"/>
        <v>0.3924096518496763</v>
      </c>
      <c r="Y17" s="184">
        <f t="shared" si="117"/>
        <v>8127.4278211532373</v>
      </c>
      <c r="Z17" s="286">
        <f t="shared" si="5"/>
        <v>0.3924096518496763</v>
      </c>
      <c r="AA17" s="184">
        <f t="shared" si="117"/>
        <v>9.9546480481225892</v>
      </c>
      <c r="AB17" s="298">
        <f t="shared" ref="AB17" si="118">+AC17/AC$58*100</f>
        <v>0.48969479458659121</v>
      </c>
      <c r="AC17" s="270">
        <f t="shared" si="19"/>
        <v>11497654.063702695</v>
      </c>
    </row>
    <row r="18" spans="1:29">
      <c r="A18" s="269" t="s">
        <v>12</v>
      </c>
      <c r="B18" s="286">
        <f t="shared" si="7"/>
        <v>0.81543330542818115</v>
      </c>
      <c r="C18" s="184">
        <f t="shared" ref="C18:S18" si="119">+C79+C140+C201</f>
        <v>13165112.183335928</v>
      </c>
      <c r="D18" s="286">
        <f t="shared" si="7"/>
        <v>0.815203184841779</v>
      </c>
      <c r="E18" s="184">
        <f t="shared" si="119"/>
        <v>1792816.4153524141</v>
      </c>
      <c r="F18" s="286">
        <f t="shared" ref="F18" si="120">+G18/G$58*100</f>
        <v>1.2218995465380744</v>
      </c>
      <c r="G18" s="184">
        <f t="shared" si="119"/>
        <v>847615.3662468635</v>
      </c>
      <c r="H18" s="286">
        <f t="shared" ref="H18" si="121">+I18/I$58*100</f>
        <v>0.81596691223108453</v>
      </c>
      <c r="I18" s="184">
        <f t="shared" si="119"/>
        <v>454041.23381684459</v>
      </c>
      <c r="J18" s="286">
        <f t="shared" ref="J18" si="122">+K18/K$58*100</f>
        <v>0.81328306420228347</v>
      </c>
      <c r="K18" s="184">
        <f t="shared" si="119"/>
        <v>524745.43368055113</v>
      </c>
      <c r="L18" s="286">
        <f t="shared" ref="L18" si="123">+M18/M$58*100</f>
        <v>0.81230083640778905</v>
      </c>
      <c r="M18" s="184">
        <f t="shared" si="119"/>
        <v>36228.633552984444</v>
      </c>
      <c r="N18" s="286">
        <f t="shared" ref="N18" si="124">+O18/O$58*100</f>
        <v>0.81547573273292417</v>
      </c>
      <c r="O18" s="184">
        <f t="shared" si="119"/>
        <v>389085.77534816891</v>
      </c>
      <c r="P18" s="286">
        <f t="shared" ref="P18" si="125">+Q18/Q$58*100</f>
        <v>0.81542009516865843</v>
      </c>
      <c r="Q18" s="184">
        <f t="shared" si="119"/>
        <v>77392.894399897676</v>
      </c>
      <c r="R18" s="286">
        <f t="shared" ref="R18" si="126">+S18/S$58*100</f>
        <v>0.36100295379069891</v>
      </c>
      <c r="S18" s="184">
        <f t="shared" si="119"/>
        <v>167368.10568375891</v>
      </c>
      <c r="T18" s="286">
        <f t="shared" ref="T18" si="127">+U18/U$58*100</f>
        <v>0</v>
      </c>
      <c r="U18" s="184">
        <f t="shared" ref="U18:AA18" si="128">+U79+U140+U201</f>
        <v>0</v>
      </c>
      <c r="V18" s="286">
        <f t="shared" si="1"/>
        <v>0.82529491360810314</v>
      </c>
      <c r="W18" s="184">
        <f t="shared" si="128"/>
        <v>77602.413052387041</v>
      </c>
      <c r="X18" s="286">
        <f t="shared" si="3"/>
        <v>0.82529491360810325</v>
      </c>
      <c r="Y18" s="184">
        <f t="shared" si="128"/>
        <v>17093.169879736455</v>
      </c>
      <c r="Z18" s="286">
        <f t="shared" si="5"/>
        <v>0.82529491360810325</v>
      </c>
      <c r="AA18" s="184">
        <f t="shared" si="128"/>
        <v>20.936081368410363</v>
      </c>
      <c r="AB18" s="298">
        <f t="shared" ref="AB18" si="129">+AC18/AC$58*100</f>
        <v>0.7474319474035046</v>
      </c>
      <c r="AC18" s="270">
        <f t="shared" si="19"/>
        <v>17549122.560430903</v>
      </c>
    </row>
    <row r="19" spans="1:29">
      <c r="A19" s="269" t="s">
        <v>13</v>
      </c>
      <c r="B19" s="286">
        <f t="shared" si="7"/>
        <v>0.41490025479176573</v>
      </c>
      <c r="C19" s="184">
        <f t="shared" ref="C19:S19" si="130">+C80+C141+C202</f>
        <v>6698534.8315642681</v>
      </c>
      <c r="D19" s="286">
        <f t="shared" si="7"/>
        <v>0.41478317369335882</v>
      </c>
      <c r="E19" s="184">
        <f t="shared" si="130"/>
        <v>912202.13124382589</v>
      </c>
      <c r="F19" s="286">
        <f t="shared" ref="F19" si="131">+G19/G$58*100</f>
        <v>1.5310733518558077</v>
      </c>
      <c r="G19" s="184">
        <f t="shared" si="130"/>
        <v>1062085.0982070768</v>
      </c>
      <c r="H19" s="286">
        <f t="shared" ref="H19" si="132">+I19/I$58*100</f>
        <v>0.41517173144604119</v>
      </c>
      <c r="I19" s="184">
        <f t="shared" si="130"/>
        <v>231020.5014026977</v>
      </c>
      <c r="J19" s="286">
        <f t="shared" ref="J19" si="133">+K19/K$58*100</f>
        <v>0.41380622918792936</v>
      </c>
      <c r="K19" s="184">
        <f t="shared" si="130"/>
        <v>266995.51331235486</v>
      </c>
      <c r="L19" s="286">
        <f t="shared" ref="L19" si="134">+M19/M$58*100</f>
        <v>0.41330700796647063</v>
      </c>
      <c r="M19" s="184">
        <f t="shared" si="130"/>
        <v>18433.500823062932</v>
      </c>
      <c r="N19" s="286">
        <f t="shared" ref="N19" si="135">+O19/O$58*100</f>
        <v>0.41492180462193656</v>
      </c>
      <c r="O19" s="184">
        <f t="shared" si="130"/>
        <v>197970.5410964826</v>
      </c>
      <c r="P19" s="286">
        <f t="shared" ref="P19" si="136">+Q19/Q$58*100</f>
        <v>0.4148937216023012</v>
      </c>
      <c r="Q19" s="184">
        <f t="shared" si="130"/>
        <v>39378.26179830161</v>
      </c>
      <c r="R19" s="286">
        <f t="shared" ref="R19" si="137">+S19/S$58*100</f>
        <v>0.71858652308576343</v>
      </c>
      <c r="S19" s="184">
        <f t="shared" si="130"/>
        <v>333150.91712094902</v>
      </c>
      <c r="T19" s="286">
        <f t="shared" ref="T19" si="138">+U19/U$58*100</f>
        <v>0</v>
      </c>
      <c r="U19" s="184">
        <f t="shared" ref="U19:AA19" si="139">+U80+U141+U202</f>
        <v>0</v>
      </c>
      <c r="V19" s="286">
        <f t="shared" si="1"/>
        <v>0.41991793536896038</v>
      </c>
      <c r="W19" s="184">
        <f t="shared" si="139"/>
        <v>39484.849029472651</v>
      </c>
      <c r="X19" s="286">
        <f t="shared" si="3"/>
        <v>0.41991793536896044</v>
      </c>
      <c r="Y19" s="184">
        <f t="shared" si="139"/>
        <v>8697.1681110084082</v>
      </c>
      <c r="Z19" s="286">
        <f t="shared" si="5"/>
        <v>0.41991793536896044</v>
      </c>
      <c r="AA19" s="184">
        <f t="shared" si="139"/>
        <v>10.65247818443979</v>
      </c>
      <c r="AB19" s="298">
        <f t="shared" ref="AB19" si="140">+AC19/AC$58*100</f>
        <v>0.41772946664810695</v>
      </c>
      <c r="AC19" s="270">
        <f t="shared" si="19"/>
        <v>9807963.9661876839</v>
      </c>
    </row>
    <row r="20" spans="1:29">
      <c r="A20" s="269" t="s">
        <v>14</v>
      </c>
      <c r="B20" s="286">
        <f t="shared" si="7"/>
        <v>2.3024800287961882</v>
      </c>
      <c r="C20" s="184">
        <f t="shared" ref="C20:S20" si="141">+C81+C142+C203</f>
        <v>37173374.790076077</v>
      </c>
      <c r="D20" s="286">
        <f t="shared" si="7"/>
        <v>2.3025368061068106</v>
      </c>
      <c r="E20" s="184">
        <f t="shared" si="141"/>
        <v>5063799.8718596874</v>
      </c>
      <c r="F20" s="286">
        <f t="shared" ref="F20" si="142">+G20/G$58*100</f>
        <v>0.36623529873806893</v>
      </c>
      <c r="G20" s="184">
        <f t="shared" si="141"/>
        <v>254052.52645514821</v>
      </c>
      <c r="H20" s="286">
        <f t="shared" ref="H20" si="143">+I20/I$58*100</f>
        <v>2.3023483908615741</v>
      </c>
      <c r="I20" s="184">
        <f t="shared" si="141"/>
        <v>1281131.7326638927</v>
      </c>
      <c r="J20" s="286">
        <f t="shared" ref="J20" si="144">+K20/K$58*100</f>
        <v>2.3030105467062336</v>
      </c>
      <c r="K20" s="184">
        <f t="shared" si="141"/>
        <v>1485945.4491255255</v>
      </c>
      <c r="L20" s="286">
        <f t="shared" ref="L20" si="145">+M20/M$58*100</f>
        <v>2.3032529474724051</v>
      </c>
      <c r="M20" s="184">
        <f t="shared" si="141"/>
        <v>102725.12753134592</v>
      </c>
      <c r="N20" s="286">
        <f t="shared" ref="N20" si="146">+O20/O$58*100</f>
        <v>2.3024695954803054</v>
      </c>
      <c r="O20" s="184">
        <f t="shared" si="141"/>
        <v>1098571.2165470915</v>
      </c>
      <c r="P20" s="286">
        <f t="shared" ref="P20" si="147">+Q20/Q$58*100</f>
        <v>2.3024832476608994</v>
      </c>
      <c r="Q20" s="184">
        <f t="shared" si="141"/>
        <v>218532.56241728517</v>
      </c>
      <c r="R20" s="286">
        <f t="shared" ref="R20" si="148">+S20/S$58*100</f>
        <v>1.1775891485554886</v>
      </c>
      <c r="S20" s="184">
        <f t="shared" si="141"/>
        <v>545953.60785261425</v>
      </c>
      <c r="T20" s="286">
        <f t="shared" ref="T20" si="149">+U20/U$58*100</f>
        <v>0</v>
      </c>
      <c r="U20" s="184">
        <f t="shared" ref="U20:AA20" si="150">+U81+U142+U203</f>
        <v>0</v>
      </c>
      <c r="V20" s="286">
        <f t="shared" si="1"/>
        <v>2.3000470947713301</v>
      </c>
      <c r="W20" s="184">
        <f t="shared" si="150"/>
        <v>216273.23971748643</v>
      </c>
      <c r="X20" s="286">
        <f t="shared" si="3"/>
        <v>2.3000470947713301</v>
      </c>
      <c r="Y20" s="184">
        <f t="shared" si="150"/>
        <v>47637.632407594938</v>
      </c>
      <c r="Z20" s="286">
        <f t="shared" si="5"/>
        <v>2.3000470947713301</v>
      </c>
      <c r="AA20" s="184">
        <f t="shared" si="150"/>
        <v>58.347594700159107</v>
      </c>
      <c r="AB20" s="298">
        <f t="shared" ref="AB20" si="151">+AC20/AC$58*100</f>
        <v>2.0225564058932517</v>
      </c>
      <c r="AC20" s="270">
        <f t="shared" si="19"/>
        <v>47488056.104248449</v>
      </c>
    </row>
    <row r="21" spans="1:29">
      <c r="A21" s="269" t="s">
        <v>15</v>
      </c>
      <c r="B21" s="286">
        <f t="shared" si="7"/>
        <v>0.29430914142099962</v>
      </c>
      <c r="C21" s="184">
        <f t="shared" ref="C21:S21" si="152">+C82+C143+C204</f>
        <v>4751599.9623711631</v>
      </c>
      <c r="D21" s="286">
        <f t="shared" si="7"/>
        <v>0.29432507592000334</v>
      </c>
      <c r="E21" s="184">
        <f t="shared" si="152"/>
        <v>647287.49515575322</v>
      </c>
      <c r="F21" s="286">
        <f t="shared" ref="F21" si="153">+G21/G$58*100</f>
        <v>3.7139251980753643</v>
      </c>
      <c r="G21" s="184">
        <f t="shared" si="152"/>
        <v>2576300.2170669958</v>
      </c>
      <c r="H21" s="286">
        <f t="shared" ref="H21" si="154">+I21/I$58*100</f>
        <v>0.29427219756467388</v>
      </c>
      <c r="I21" s="184">
        <f t="shared" si="152"/>
        <v>163746.48243386063</v>
      </c>
      <c r="J21" s="286">
        <f t="shared" ref="J21" si="155">+K21/K$58*100</f>
        <v>0.29445810863344679</v>
      </c>
      <c r="K21" s="184">
        <f t="shared" si="152"/>
        <v>189989.87525600442</v>
      </c>
      <c r="L21" s="286">
        <f t="shared" ref="L21" si="156">+M21/M$58*100</f>
        <v>0.29452581902521913</v>
      </c>
      <c r="M21" s="184">
        <f t="shared" si="152"/>
        <v>13135.857420194283</v>
      </c>
      <c r="N21" s="286">
        <f t="shared" ref="N21" si="157">+O21/O$58*100</f>
        <v>0.29430619942598485</v>
      </c>
      <c r="O21" s="184">
        <f t="shared" si="152"/>
        <v>140421.53702069185</v>
      </c>
      <c r="P21" s="286">
        <f t="shared" ref="P21" si="158">+Q21/Q$58*100</f>
        <v>0.29430957932112367</v>
      </c>
      <c r="Q21" s="184">
        <f t="shared" si="152"/>
        <v>27933.417790699445</v>
      </c>
      <c r="R21" s="286">
        <f t="shared" ref="R21" si="159">+S21/S$58*100</f>
        <v>0.11344758793214287</v>
      </c>
      <c r="S21" s="184">
        <f t="shared" si="152"/>
        <v>52596.544397259793</v>
      </c>
      <c r="T21" s="286">
        <f t="shared" ref="T21" si="160">+U21/U$58*100</f>
        <v>0</v>
      </c>
      <c r="U21" s="184">
        <f t="shared" ref="U21:AA21" si="161">+U82+U143+U204</f>
        <v>0</v>
      </c>
      <c r="V21" s="286">
        <f t="shared" si="1"/>
        <v>0.29362587539585527</v>
      </c>
      <c r="W21" s="184">
        <f t="shared" si="161"/>
        <v>27609.616986150497</v>
      </c>
      <c r="X21" s="286">
        <f t="shared" si="3"/>
        <v>0.29362587539585533</v>
      </c>
      <c r="Y21" s="184">
        <f t="shared" si="161"/>
        <v>6081.4587445900434</v>
      </c>
      <c r="Z21" s="286">
        <f t="shared" si="5"/>
        <v>0.29362587539585533</v>
      </c>
      <c r="AA21" s="184">
        <f t="shared" si="161"/>
        <v>7.4487012070420588</v>
      </c>
      <c r="AB21" s="298">
        <f t="shared" ref="AB21" si="162">+AC21/AC$58*100</f>
        <v>0.36614113381839491</v>
      </c>
      <c r="AC21" s="270">
        <f t="shared" si="19"/>
        <v>8596709.9133445676</v>
      </c>
    </row>
    <row r="22" spans="1:29">
      <c r="A22" s="269" t="s">
        <v>16</v>
      </c>
      <c r="B22" s="286">
        <f t="shared" si="7"/>
        <v>0.20202990172308496</v>
      </c>
      <c r="C22" s="184">
        <f t="shared" ref="C22:S22" si="163">+C83+C144+C205</f>
        <v>3261758.2613652535</v>
      </c>
      <c r="D22" s="286">
        <f t="shared" si="7"/>
        <v>0.20197289546225222</v>
      </c>
      <c r="E22" s="184">
        <f t="shared" si="163"/>
        <v>444184.13614424504</v>
      </c>
      <c r="F22" s="286">
        <f t="shared" ref="F22" si="164">+G22/G$58*100</f>
        <v>2.3779174684261073</v>
      </c>
      <c r="G22" s="184">
        <f t="shared" si="163"/>
        <v>1649529.530979333</v>
      </c>
      <c r="H22" s="286">
        <f t="shared" ref="H22" si="165">+I22/I$58*100</f>
        <v>0.2021620596995336</v>
      </c>
      <c r="I22" s="184">
        <f t="shared" si="163"/>
        <v>112492.19746662426</v>
      </c>
      <c r="J22" s="286">
        <f t="shared" ref="J22" si="166">+K22/K$58*100</f>
        <v>0.20149712836266914</v>
      </c>
      <c r="K22" s="184">
        <f t="shared" si="163"/>
        <v>130009.71329922554</v>
      </c>
      <c r="L22" s="286">
        <f t="shared" ref="L22" si="167">+M22/M$58*100</f>
        <v>0.20125454527945355</v>
      </c>
      <c r="M22" s="184">
        <f t="shared" si="163"/>
        <v>8975.9567453424861</v>
      </c>
      <c r="N22" s="286">
        <f t="shared" ref="N22" si="168">+O22/O$58*100</f>
        <v>0.20204035887133506</v>
      </c>
      <c r="O22" s="184">
        <f t="shared" si="163"/>
        <v>96398.981021329208</v>
      </c>
      <c r="P22" s="286">
        <f t="shared" ref="P22" si="169">+Q22/Q$58*100</f>
        <v>0.20202644118311219</v>
      </c>
      <c r="Q22" s="184">
        <f t="shared" si="163"/>
        <v>19174.669745216142</v>
      </c>
      <c r="R22" s="286">
        <f t="shared" ref="R22" si="170">+S22/S$58*100</f>
        <v>7.4160043492159225E-2</v>
      </c>
      <c r="S22" s="184">
        <f t="shared" si="163"/>
        <v>34382.062158704844</v>
      </c>
      <c r="T22" s="286">
        <f t="shared" ref="T22" si="171">+U22/U$58*100</f>
        <v>9.6888860483650252E-2</v>
      </c>
      <c r="U22" s="184">
        <f t="shared" ref="U22:AA22" si="172">+U83+U144+U205</f>
        <v>198108</v>
      </c>
      <c r="V22" s="286">
        <f t="shared" si="1"/>
        <v>0.20447318997133104</v>
      </c>
      <c r="W22" s="184">
        <f t="shared" si="172"/>
        <v>19226.597286202687</v>
      </c>
      <c r="X22" s="286">
        <f t="shared" si="3"/>
        <v>0.2044731899713311</v>
      </c>
      <c r="Y22" s="184">
        <f t="shared" si="172"/>
        <v>4234.9648766783212</v>
      </c>
      <c r="Z22" s="286">
        <f t="shared" si="5"/>
        <v>0.2044731899713311</v>
      </c>
      <c r="AA22" s="184">
        <f t="shared" si="172"/>
        <v>5.1870758831927279</v>
      </c>
      <c r="AB22" s="298">
        <f t="shared" ref="AB22" si="173">+AC22/AC$58*100</f>
        <v>0.25462852210904119</v>
      </c>
      <c r="AC22" s="270">
        <f t="shared" si="19"/>
        <v>5978480.258164038</v>
      </c>
    </row>
    <row r="23" spans="1:29">
      <c r="A23" s="269" t="s">
        <v>17</v>
      </c>
      <c r="B23" s="286">
        <f t="shared" si="7"/>
        <v>1.7718293213687171</v>
      </c>
      <c r="C23" s="184">
        <f t="shared" ref="C23:S23" si="174">+C84+C145+C206</f>
        <v>28606057.209417701</v>
      </c>
      <c r="D23" s="286">
        <f t="shared" si="7"/>
        <v>1.7713293026620989</v>
      </c>
      <c r="E23" s="184">
        <f t="shared" si="174"/>
        <v>3895554.2739000879</v>
      </c>
      <c r="F23" s="286">
        <f t="shared" ref="F23" si="175">+G23/G$58*100</f>
        <v>2.5081451936630539</v>
      </c>
      <c r="G23" s="184">
        <f t="shared" si="174"/>
        <v>1739866.7615110497</v>
      </c>
      <c r="H23" s="286">
        <f t="shared" ref="H23" si="176">+I23/I$58*100</f>
        <v>1.7729887540247309</v>
      </c>
      <c r="I23" s="184">
        <f t="shared" si="174"/>
        <v>986571.86872890906</v>
      </c>
      <c r="J23" s="286">
        <f t="shared" ref="J23" si="177">+K23/K$58*100</f>
        <v>1.767157167589041</v>
      </c>
      <c r="K23" s="184">
        <f t="shared" si="174"/>
        <v>1140202.833558036</v>
      </c>
      <c r="L23" s="286">
        <f t="shared" ref="L23" si="178">+M23/M$58*100</f>
        <v>1.7650240926227887</v>
      </c>
      <c r="M23" s="184">
        <f t="shared" si="174"/>
        <v>78720.109838368662</v>
      </c>
      <c r="N23" s="286">
        <f t="shared" ref="N23" si="179">+O23/O$58*100</f>
        <v>1.7719213289549931</v>
      </c>
      <c r="O23" s="184">
        <f t="shared" si="174"/>
        <v>845432.12809277512</v>
      </c>
      <c r="P23" s="286">
        <f t="shared" ref="P23" si="180">+Q23/Q$58*100</f>
        <v>1.7718012165623156</v>
      </c>
      <c r="Q23" s="184">
        <f t="shared" si="174"/>
        <v>168164.63717717817</v>
      </c>
      <c r="R23" s="286">
        <f t="shared" ref="R23" si="181">+S23/S$58*100</f>
        <v>1.0888938993301405</v>
      </c>
      <c r="S23" s="184">
        <f t="shared" si="174"/>
        <v>504832.73698405625</v>
      </c>
      <c r="T23" s="286">
        <f t="shared" ref="T23" si="182">+U23/U$58*100</f>
        <v>1.2770957145914394</v>
      </c>
      <c r="U23" s="184">
        <f t="shared" ref="U23:AA23" si="183">+U84+U145+U206</f>
        <v>2611269</v>
      </c>
      <c r="V23" s="286">
        <f t="shared" ref="V23:V57" si="184">+W23/W$58*100</f>
        <v>1.7932573048316958</v>
      </c>
      <c r="W23" s="184">
        <f t="shared" si="183"/>
        <v>168619.83732622542</v>
      </c>
      <c r="X23" s="286">
        <f t="shared" ref="X23:X57" si="185">+Y23/Y$58*100</f>
        <v>1.7932573048316962</v>
      </c>
      <c r="Y23" s="184">
        <f t="shared" si="183"/>
        <v>37141.210062179111</v>
      </c>
      <c r="Z23" s="286">
        <f t="shared" ref="Z23:Z57" si="186">+AA23/AA$58*100</f>
        <v>1.7932573048316962</v>
      </c>
      <c r="AA23" s="184">
        <f t="shared" si="183"/>
        <v>45.491351308970472</v>
      </c>
      <c r="AB23" s="298">
        <f t="shared" ref="AB23" si="187">+AC23/AC$58*100</f>
        <v>1.7369601767680338</v>
      </c>
      <c r="AC23" s="270">
        <f t="shared" si="19"/>
        <v>40782478.097947866</v>
      </c>
    </row>
    <row r="24" spans="1:29">
      <c r="A24" s="269" t="s">
        <v>18</v>
      </c>
      <c r="B24" s="286">
        <f t="shared" si="7"/>
        <v>2.2236264532993122</v>
      </c>
      <c r="C24" s="184">
        <f t="shared" ref="C24:S24" si="188">+C85+C146+C207</f>
        <v>35900289.473885305</v>
      </c>
      <c r="D24" s="286">
        <f t="shared" si="7"/>
        <v>2.2241896246244606</v>
      </c>
      <c r="E24" s="184">
        <f t="shared" si="188"/>
        <v>4891496.6771838544</v>
      </c>
      <c r="F24" s="286">
        <f t="shared" ref="F24" si="189">+G24/G$58*100</f>
        <v>3.3245169696918313</v>
      </c>
      <c r="G24" s="184">
        <f t="shared" si="188"/>
        <v>2306172.9393738243</v>
      </c>
      <c r="H24" s="286">
        <f t="shared" ref="H24" si="190">+I24/I$58*100</f>
        <v>2.2223206147695964</v>
      </c>
      <c r="I24" s="184">
        <f t="shared" si="188"/>
        <v>1236600.6252724582</v>
      </c>
      <c r="J24" s="286">
        <f t="shared" ref="J24" si="191">+K24/K$58*100</f>
        <v>2.2288888434103966</v>
      </c>
      <c r="K24" s="184">
        <f t="shared" si="188"/>
        <v>1438120.7407882558</v>
      </c>
      <c r="L24" s="286">
        <f t="shared" ref="L24" si="192">+M24/M$58*100</f>
        <v>2.231291939233337</v>
      </c>
      <c r="M24" s="184">
        <f t="shared" si="188"/>
        <v>99515.665124381587</v>
      </c>
      <c r="N24" s="286">
        <f t="shared" ref="N24" si="193">+O24/O$58*100</f>
        <v>2.2235227744878325</v>
      </c>
      <c r="O24" s="184">
        <f t="shared" si="188"/>
        <v>1060903.5290560285</v>
      </c>
      <c r="P24" s="286">
        <f t="shared" ref="P24" si="194">+Q24/Q$58*100</f>
        <v>2.2236580134916544</v>
      </c>
      <c r="Q24" s="184">
        <f t="shared" si="188"/>
        <v>211051.12670058775</v>
      </c>
      <c r="R24" s="286">
        <f t="shared" ref="R24" si="195">+S24/S$58*100</f>
        <v>4.2364883074453079</v>
      </c>
      <c r="S24" s="184">
        <f t="shared" si="188"/>
        <v>1964119.7262325105</v>
      </c>
      <c r="T24" s="286">
        <f t="shared" ref="T24" si="196">+U24/U$58*100</f>
        <v>-1.2597488583691033E-2</v>
      </c>
      <c r="U24" s="184">
        <f t="shared" ref="U24:AA24" si="197">+U85+U146+U207</f>
        <v>-25758</v>
      </c>
      <c r="V24" s="286">
        <f t="shared" si="184"/>
        <v>2.1994916627731413</v>
      </c>
      <c r="W24" s="184">
        <f t="shared" si="197"/>
        <v>206818.02069224219</v>
      </c>
      <c r="X24" s="286">
        <f t="shared" si="185"/>
        <v>2.1994916627731418</v>
      </c>
      <c r="Y24" s="184">
        <f t="shared" si="197"/>
        <v>45554.969527775575</v>
      </c>
      <c r="Z24" s="286">
        <f t="shared" si="186"/>
        <v>2.1994916627731418</v>
      </c>
      <c r="AA24" s="184">
        <f t="shared" si="197"/>
        <v>55.796704501229065</v>
      </c>
      <c r="AB24" s="298">
        <f t="shared" ref="AB24" si="198">+AC24/AC$58*100</f>
        <v>2.1012168053900555</v>
      </c>
      <c r="AC24" s="270">
        <f t="shared" si="19"/>
        <v>49334941.290541723</v>
      </c>
    </row>
    <row r="25" spans="1:29">
      <c r="A25" s="269" t="s">
        <v>19</v>
      </c>
      <c r="B25" s="286">
        <f t="shared" si="7"/>
        <v>0.34054621108775046</v>
      </c>
      <c r="C25" s="184">
        <f t="shared" ref="C25:S25" si="199">+C86+C147+C208</f>
        <v>5498094.1331873266</v>
      </c>
      <c r="D25" s="286">
        <f t="shared" si="7"/>
        <v>0.34045010082306371</v>
      </c>
      <c r="E25" s="184">
        <f t="shared" si="199"/>
        <v>748726.87044572504</v>
      </c>
      <c r="F25" s="286">
        <f t="shared" ref="F25" si="200">+G25/G$58*100</f>
        <v>1.7124177501232505</v>
      </c>
      <c r="G25" s="184">
        <f t="shared" si="199"/>
        <v>1187881.2808718241</v>
      </c>
      <c r="H25" s="286">
        <f t="shared" ref="H25" si="201">+I25/I$58*100</f>
        <v>0.34076905130936658</v>
      </c>
      <c r="I25" s="184">
        <f t="shared" si="199"/>
        <v>189619.45415169274</v>
      </c>
      <c r="J25" s="286">
        <f t="shared" ref="J25" si="202">+K25/K$58*100</f>
        <v>0.33964820118438011</v>
      </c>
      <c r="K25" s="184">
        <f t="shared" si="199"/>
        <v>219147.36759474277</v>
      </c>
      <c r="L25" s="286">
        <f t="shared" ref="L25" si="203">+M25/M$58*100</f>
        <v>0.33923808442358372</v>
      </c>
      <c r="M25" s="184">
        <f t="shared" si="199"/>
        <v>15130.025351381708</v>
      </c>
      <c r="N25" s="286">
        <f t="shared" ref="N25" si="204">+O25/O$58*100</f>
        <v>0.34056392692297882</v>
      </c>
      <c r="O25" s="184">
        <f t="shared" si="199"/>
        <v>162492.36395835475</v>
      </c>
      <c r="P25" s="286">
        <f t="shared" ref="P25" si="205">+Q25/Q$58*100</f>
        <v>0.34054104269926255</v>
      </c>
      <c r="Q25" s="184">
        <f t="shared" si="199"/>
        <v>32321.323833702932</v>
      </c>
      <c r="R25" s="286">
        <f t="shared" ref="R25" si="206">+S25/S$58*100</f>
        <v>0.15748027179358581</v>
      </c>
      <c r="S25" s="184">
        <f t="shared" si="199"/>
        <v>73010.96707351935</v>
      </c>
      <c r="T25" s="286">
        <f t="shared" ref="T25" si="207">+U25/U$58*100</f>
        <v>0</v>
      </c>
      <c r="U25" s="184">
        <f t="shared" ref="U25:AA25" si="208">+U86+U147+U208</f>
        <v>0</v>
      </c>
      <c r="V25" s="286">
        <f t="shared" si="184"/>
        <v>0.34466467658370942</v>
      </c>
      <c r="W25" s="184">
        <f t="shared" si="208"/>
        <v>32408.791276662723</v>
      </c>
      <c r="X25" s="286">
        <f t="shared" si="185"/>
        <v>0.34466467658370947</v>
      </c>
      <c r="Y25" s="184">
        <f t="shared" si="208"/>
        <v>7138.5534688843909</v>
      </c>
      <c r="Z25" s="286">
        <f t="shared" si="186"/>
        <v>0.34466467658370947</v>
      </c>
      <c r="AA25" s="184">
        <f t="shared" si="208"/>
        <v>8.743453515575542</v>
      </c>
      <c r="AB25" s="298">
        <f t="shared" ref="AB25" si="209">+AC25/AC$58*100</f>
        <v>0.34779597778537408</v>
      </c>
      <c r="AC25" s="270">
        <f t="shared" si="19"/>
        <v>8165979.8746673344</v>
      </c>
    </row>
    <row r="26" spans="1:29">
      <c r="A26" s="269" t="s">
        <v>20</v>
      </c>
      <c r="B26" s="286">
        <f t="shared" si="7"/>
        <v>4.655065155867157</v>
      </c>
      <c r="C26" s="184">
        <f t="shared" ref="C26:S26" si="210">+C87+C148+C209</f>
        <v>75155692.795193121</v>
      </c>
      <c r="D26" s="286">
        <f t="shared" si="7"/>
        <v>4.6537514987342838</v>
      </c>
      <c r="E26" s="184">
        <f t="shared" si="210"/>
        <v>10234653.43983054</v>
      </c>
      <c r="F26" s="286">
        <f t="shared" ref="F26" si="211">+G26/G$58*100</f>
        <v>3.608938436063565</v>
      </c>
      <c r="G26" s="184">
        <f t="shared" si="210"/>
        <v>2503472.3049969501</v>
      </c>
      <c r="H26" s="286">
        <f t="shared" ref="H26" si="212">+I26/I$58*100</f>
        <v>4.658111216446752</v>
      </c>
      <c r="I26" s="184">
        <f t="shared" si="210"/>
        <v>2591985.6948471442</v>
      </c>
      <c r="J26" s="286">
        <f t="shared" ref="J26" si="213">+K26/K$58*100</f>
        <v>4.6427902331598876</v>
      </c>
      <c r="K26" s="184">
        <f t="shared" si="210"/>
        <v>2995615.0344492467</v>
      </c>
      <c r="L26" s="286">
        <f t="shared" ref="L26" si="214">+M26/M$58*100</f>
        <v>4.6371853476117613</v>
      </c>
      <c r="M26" s="184">
        <f t="shared" si="210"/>
        <v>206818.55926534705</v>
      </c>
      <c r="N26" s="286">
        <f t="shared" ref="N26" si="215">+O26/O$58*100</f>
        <v>4.6553070468442916</v>
      </c>
      <c r="O26" s="184">
        <f t="shared" si="210"/>
        <v>2221174.3146971455</v>
      </c>
      <c r="P26" s="286">
        <f t="shared" ref="P26" si="216">+Q26/Q$58*100</f>
        <v>4.6549911749220128</v>
      </c>
      <c r="Q26" s="184">
        <f t="shared" si="210"/>
        <v>441813.05141698709</v>
      </c>
      <c r="R26" s="286">
        <f t="shared" ref="R26" si="217">+S26/S$58*100</f>
        <v>7.1816751612965222</v>
      </c>
      <c r="S26" s="184">
        <f t="shared" si="210"/>
        <v>3329566.5721316636</v>
      </c>
      <c r="T26" s="286">
        <f t="shared" ref="T26" si="218">+U26/U$58*100</f>
        <v>4.5240164776598331</v>
      </c>
      <c r="U26" s="184">
        <f t="shared" ref="U26:AA26" si="219">+U87+U148+U209</f>
        <v>9250226</v>
      </c>
      <c r="V26" s="286">
        <f t="shared" si="184"/>
        <v>4.7113621376611228</v>
      </c>
      <c r="W26" s="184">
        <f t="shared" si="219"/>
        <v>443008.99547258025</v>
      </c>
      <c r="X26" s="286">
        <f t="shared" si="185"/>
        <v>4.7113621376611245</v>
      </c>
      <c r="Y26" s="184">
        <f t="shared" si="219"/>
        <v>97579.800936760774</v>
      </c>
      <c r="Z26" s="286">
        <f t="shared" si="186"/>
        <v>4.7113621376611245</v>
      </c>
      <c r="AA26" s="184">
        <f t="shared" si="219"/>
        <v>119.51783470818741</v>
      </c>
      <c r="AB26" s="298">
        <f t="shared" ref="AB26" si="220">+AC26/AC$58*100</f>
        <v>4.6624932459523345</v>
      </c>
      <c r="AC26" s="270">
        <f t="shared" si="19"/>
        <v>109471726.0810722</v>
      </c>
    </row>
    <row r="27" spans="1:29">
      <c r="A27" s="269" t="s">
        <v>21</v>
      </c>
      <c r="B27" s="286">
        <f t="shared" si="7"/>
        <v>0.6873027752357308</v>
      </c>
      <c r="C27" s="184">
        <f t="shared" ref="C27:S27" si="221">+C88+C149+C210</f>
        <v>11096453.97074531</v>
      </c>
      <c r="D27" s="286">
        <f t="shared" si="7"/>
        <v>0.6871088095064265</v>
      </c>
      <c r="E27" s="184">
        <f t="shared" si="221"/>
        <v>1511107.8755849875</v>
      </c>
      <c r="F27" s="286">
        <f t="shared" ref="F27" si="222">+G27/G$58*100</f>
        <v>1.1139515364366086</v>
      </c>
      <c r="G27" s="184">
        <f t="shared" si="221"/>
        <v>772733.27599892917</v>
      </c>
      <c r="H27" s="286">
        <f t="shared" ref="H27" si="223">+I27/I$58*100</f>
        <v>0.68775252540144494</v>
      </c>
      <c r="I27" s="184">
        <f t="shared" si="221"/>
        <v>382696.89678971621</v>
      </c>
      <c r="J27" s="286">
        <f t="shared" ref="J27" si="224">+K27/K$58*100</f>
        <v>0.685490443435126</v>
      </c>
      <c r="K27" s="184">
        <f t="shared" si="221"/>
        <v>442291.24625515414</v>
      </c>
      <c r="L27" s="286">
        <f t="shared" ref="L27" si="225">+M27/M$58*100</f>
        <v>0.68466293605729411</v>
      </c>
      <c r="M27" s="184">
        <f t="shared" si="221"/>
        <v>30535.980644094634</v>
      </c>
      <c r="N27" s="286">
        <f t="shared" ref="N27" si="226">+O27/O$58*100</f>
        <v>0.68733852753959035</v>
      </c>
      <c r="O27" s="184">
        <f t="shared" si="221"/>
        <v>327948.01019786717</v>
      </c>
      <c r="P27" s="286">
        <f t="shared" ref="P27" si="227">+Q27/Q$58*100</f>
        <v>0.68729160234664877</v>
      </c>
      <c r="Q27" s="184">
        <f t="shared" si="221"/>
        <v>65232.003377778834</v>
      </c>
      <c r="R27" s="286">
        <f t="shared" ref="R27" si="228">+S27/S$58*100</f>
        <v>0.3932197204015408</v>
      </c>
      <c r="S27" s="184">
        <f t="shared" si="221"/>
        <v>182304.43554558762</v>
      </c>
      <c r="T27" s="286">
        <f t="shared" ref="T27" si="229">+U27/U$58*100</f>
        <v>0.96858489179936957</v>
      </c>
      <c r="U27" s="184">
        <f t="shared" ref="U27:AA27" si="230">+U88+U149+U210</f>
        <v>1980459</v>
      </c>
      <c r="V27" s="286">
        <f t="shared" si="184"/>
        <v>0.69561481316652274</v>
      </c>
      <c r="W27" s="184">
        <f t="shared" si="230"/>
        <v>65408.60384163347</v>
      </c>
      <c r="X27" s="286">
        <f t="shared" si="185"/>
        <v>0.69561481316652285</v>
      </c>
      <c r="Y27" s="184">
        <f t="shared" si="230"/>
        <v>14407.288808231624</v>
      </c>
      <c r="Z27" s="286">
        <f t="shared" si="186"/>
        <v>0.69561481316652296</v>
      </c>
      <c r="AA27" s="184">
        <f t="shared" si="230"/>
        <v>17.646356580408355</v>
      </c>
      <c r="AB27" s="298">
        <f t="shared" ref="AB27" si="231">+AC27/AC$58*100</f>
        <v>0.7185755290994813</v>
      </c>
      <c r="AC27" s="270">
        <f t="shared" si="19"/>
        <v>16871596.234145865</v>
      </c>
    </row>
    <row r="28" spans="1:29">
      <c r="A28" s="269" t="s">
        <v>22</v>
      </c>
      <c r="B28" s="286">
        <f t="shared" si="7"/>
        <v>0.11024365726906803</v>
      </c>
      <c r="C28" s="184">
        <f t="shared" ref="C28:S28" si="232">+C89+C150+C211</f>
        <v>1779875.9331842703</v>
      </c>
      <c r="D28" s="286">
        <f t="shared" si="7"/>
        <v>0.11021253818405331</v>
      </c>
      <c r="E28" s="184">
        <f t="shared" si="232"/>
        <v>242382.33032955526</v>
      </c>
      <c r="F28" s="286">
        <f t="shared" ref="F28" si="233">+G28/G$58*100</f>
        <v>1.4316134014567072</v>
      </c>
      <c r="G28" s="184">
        <f t="shared" si="232"/>
        <v>993091.06140324892</v>
      </c>
      <c r="H28" s="286">
        <f t="shared" ref="H28" si="234">+I28/I$58*100</f>
        <v>0.11031575002805474</v>
      </c>
      <c r="I28" s="184">
        <f t="shared" si="232"/>
        <v>61384.718548469195</v>
      </c>
      <c r="J28" s="286">
        <f t="shared" ref="J28" si="235">+K28/K$58*100</f>
        <v>0.10995296089863905</v>
      </c>
      <c r="K28" s="184">
        <f t="shared" si="232"/>
        <v>70943.705446282707</v>
      </c>
      <c r="L28" s="286">
        <f t="shared" ref="L28" si="236">+M28/M$58*100</f>
        <v>0.10981973886212863</v>
      </c>
      <c r="M28" s="184">
        <f t="shared" si="232"/>
        <v>4897.9625500756811</v>
      </c>
      <c r="N28" s="286">
        <f t="shared" ref="N28" si="237">+O28/O$58*100</f>
        <v>0.11024938512884132</v>
      </c>
      <c r="O28" s="184">
        <f t="shared" si="232"/>
        <v>52602.996965653532</v>
      </c>
      <c r="P28" s="286">
        <f t="shared" ref="P28" si="238">+Q28/Q$58*100</f>
        <v>0.11024161128589725</v>
      </c>
      <c r="Q28" s="184">
        <f t="shared" si="232"/>
        <v>10463.21697401792</v>
      </c>
      <c r="R28" s="286">
        <f t="shared" ref="R28" si="239">+S28/S$58*100</f>
        <v>3.0548204265886964E-2</v>
      </c>
      <c r="S28" s="184">
        <f t="shared" si="232"/>
        <v>14162.751374567155</v>
      </c>
      <c r="T28" s="286">
        <f t="shared" ref="T28" si="240">+U28/U$58*100</f>
        <v>0</v>
      </c>
      <c r="U28" s="184">
        <f t="shared" ref="U28:AA28" si="241">+U89+U150+U211</f>
        <v>0</v>
      </c>
      <c r="V28" s="286">
        <f t="shared" si="184"/>
        <v>0.1115769120923826</v>
      </c>
      <c r="W28" s="184">
        <f t="shared" si="241"/>
        <v>10491.567894739948</v>
      </c>
      <c r="X28" s="286">
        <f t="shared" si="185"/>
        <v>0.11157691209238263</v>
      </c>
      <c r="Y28" s="184">
        <f t="shared" si="241"/>
        <v>2310.935256723471</v>
      </c>
      <c r="Z28" s="286">
        <f t="shared" si="186"/>
        <v>0.11157691209238263</v>
      </c>
      <c r="AA28" s="184">
        <f t="shared" si="241"/>
        <v>2.8304831059595625</v>
      </c>
      <c r="AB28" s="298">
        <f t="shared" ref="AB28" si="242">+AC28/AC$58*100</f>
        <v>0.13810549823249199</v>
      </c>
      <c r="AC28" s="270">
        <f t="shared" si="19"/>
        <v>3242610.0104107102</v>
      </c>
    </row>
    <row r="29" spans="1:29">
      <c r="A29" s="269" t="s">
        <v>23</v>
      </c>
      <c r="B29" s="286">
        <f t="shared" si="7"/>
        <v>0.51514367359583491</v>
      </c>
      <c r="C29" s="184">
        <f t="shared" ref="C29:S29" si="243">+C90+C151+C212</f>
        <v>8316957.6325605046</v>
      </c>
      <c r="D29" s="286">
        <f t="shared" si="7"/>
        <v>0.51510708660348525</v>
      </c>
      <c r="E29" s="184">
        <f t="shared" si="243"/>
        <v>1132837.1352061445</v>
      </c>
      <c r="F29" s="286">
        <f t="shared" ref="F29" si="244">+G29/G$58*100</f>
        <v>0</v>
      </c>
      <c r="G29" s="184">
        <f t="shared" si="243"/>
        <v>0</v>
      </c>
      <c r="H29" s="286">
        <f t="shared" ref="H29" si="245">+I29/I$58*100</f>
        <v>0.51522852305522304</v>
      </c>
      <c r="I29" s="184">
        <f t="shared" si="243"/>
        <v>286696.66722879675</v>
      </c>
      <c r="J29" s="286">
        <f t="shared" ref="J29" si="246">+K29/K$58*100</f>
        <v>0.51480177113058878</v>
      </c>
      <c r="K29" s="184">
        <f t="shared" si="243"/>
        <v>332159.72462970926</v>
      </c>
      <c r="L29" s="286">
        <f t="shared" ref="L29" si="247">+M29/M$58*100</f>
        <v>0.51464574068142599</v>
      </c>
      <c r="M29" s="184">
        <f t="shared" si="243"/>
        <v>22953.210329321359</v>
      </c>
      <c r="N29" s="286">
        <f t="shared" ref="N29" si="248">+O29/O$58*100</f>
        <v>0.51515044567104584</v>
      </c>
      <c r="O29" s="184">
        <f t="shared" si="243"/>
        <v>245792.36699434536</v>
      </c>
      <c r="P29" s="286">
        <f t="shared" ref="P29" si="249">+Q29/Q$58*100</f>
        <v>0.51514193159626775</v>
      </c>
      <c r="Q29" s="184">
        <f t="shared" si="243"/>
        <v>48892.988226814603</v>
      </c>
      <c r="R29" s="286">
        <f t="shared" ref="R29" si="250">+S29/S$58*100</f>
        <v>0.23854757005136737</v>
      </c>
      <c r="S29" s="184">
        <f t="shared" si="243"/>
        <v>110595.36908417892</v>
      </c>
      <c r="T29" s="286">
        <f t="shared" ref="T29" si="251">+U29/U$58*100</f>
        <v>0.18250414734579798</v>
      </c>
      <c r="U29" s="184">
        <f t="shared" ref="U29:AA29" si="252">+U90+U151+U212</f>
        <v>373165</v>
      </c>
      <c r="V29" s="286">
        <f t="shared" si="184"/>
        <v>0.51671172621168493</v>
      </c>
      <c r="W29" s="184">
        <f t="shared" si="252"/>
        <v>48586.361245323205</v>
      </c>
      <c r="X29" s="286">
        <f t="shared" si="185"/>
        <v>0.51671172621168515</v>
      </c>
      <c r="Y29" s="184">
        <f t="shared" si="252"/>
        <v>10701.921421488676</v>
      </c>
      <c r="Z29" s="286">
        <f t="shared" si="186"/>
        <v>0.51671172621168515</v>
      </c>
      <c r="AA29" s="184">
        <f t="shared" si="252"/>
        <v>13.107943070538029</v>
      </c>
      <c r="AB29" s="298">
        <f t="shared" ref="AB29" si="253">+AC29/AC$58*100</f>
        <v>0.46549030790932971</v>
      </c>
      <c r="AC29" s="270">
        <f t="shared" si="19"/>
        <v>10929351.4848697</v>
      </c>
    </row>
    <row r="30" spans="1:29">
      <c r="A30" s="269" t="s">
        <v>24</v>
      </c>
      <c r="B30" s="286">
        <f t="shared" si="7"/>
        <v>0.50266584080626564</v>
      </c>
      <c r="C30" s="184">
        <f t="shared" ref="C30:S30" si="254">+C91+C152+C213</f>
        <v>8115503.9178470392</v>
      </c>
      <c r="D30" s="286">
        <f t="shared" si="7"/>
        <v>0.50264706592203334</v>
      </c>
      <c r="E30" s="184">
        <f t="shared" si="254"/>
        <v>1105434.7280164901</v>
      </c>
      <c r="F30" s="286">
        <f t="shared" ref="F30" si="255">+G30/G$58*100</f>
        <v>0</v>
      </c>
      <c r="G30" s="184">
        <f t="shared" si="254"/>
        <v>0</v>
      </c>
      <c r="H30" s="286">
        <f t="shared" ref="H30" si="256">+I30/I$58*100</f>
        <v>0.50270935225682056</v>
      </c>
      <c r="I30" s="184">
        <f t="shared" si="254"/>
        <v>279730.42917371652</v>
      </c>
      <c r="J30" s="286">
        <f t="shared" ref="J30" si="257">+K30/K$58*100</f>
        <v>0.50249032584618269</v>
      </c>
      <c r="K30" s="184">
        <f t="shared" si="254"/>
        <v>324216.15002529183</v>
      </c>
      <c r="L30" s="286">
        <f t="shared" ref="L30" si="258">+M30/M$58*100</f>
        <v>0.50241032567870403</v>
      </c>
      <c r="M30" s="184">
        <f t="shared" si="254"/>
        <v>22407.510575443754</v>
      </c>
      <c r="N30" s="286">
        <f t="shared" ref="N30" si="259">+O30/O$58*100</f>
        <v>0.50266932826522748</v>
      </c>
      <c r="O30" s="184">
        <f t="shared" si="254"/>
        <v>239837.28452146836</v>
      </c>
      <c r="P30" s="286">
        <f t="shared" ref="P30" si="260">+Q30/Q$58*100</f>
        <v>0.50266445345197197</v>
      </c>
      <c r="Q30" s="184">
        <f t="shared" si="254"/>
        <v>47708.729764066302</v>
      </c>
      <c r="R30" s="286">
        <f t="shared" ref="R30" si="261">+S30/S$58*100</f>
        <v>1.1758822058084557</v>
      </c>
      <c r="S30" s="184">
        <f t="shared" si="254"/>
        <v>545162.23545224569</v>
      </c>
      <c r="T30" s="286">
        <f t="shared" ref="T30" si="262">+U30/U$58*100</f>
        <v>0</v>
      </c>
      <c r="U30" s="184">
        <f t="shared" ref="U30:AA30" si="263">+U91+U152+U213</f>
        <v>0</v>
      </c>
      <c r="V30" s="286">
        <f t="shared" si="184"/>
        <v>0.50347065756770704</v>
      </c>
      <c r="W30" s="184">
        <f t="shared" si="263"/>
        <v>47341.304646497585</v>
      </c>
      <c r="X30" s="286">
        <f t="shared" si="185"/>
        <v>0.50347065756770715</v>
      </c>
      <c r="Y30" s="184">
        <f t="shared" si="263"/>
        <v>10427.677836572746</v>
      </c>
      <c r="Z30" s="286">
        <f t="shared" si="186"/>
        <v>0.50347065756770715</v>
      </c>
      <c r="AA30" s="184">
        <f t="shared" si="263"/>
        <v>12.772043641177595</v>
      </c>
      <c r="AB30" s="298">
        <f t="shared" ref="AB30" si="264">+AC30/AC$58*100</f>
        <v>0.45733123331061748</v>
      </c>
      <c r="AC30" s="270">
        <f t="shared" si="19"/>
        <v>10737782.739902474</v>
      </c>
    </row>
    <row r="31" spans="1:29">
      <c r="A31" s="269" t="s">
        <v>25</v>
      </c>
      <c r="B31" s="286">
        <f t="shared" si="7"/>
        <v>8.0375883255104732</v>
      </c>
      <c r="C31" s="184">
        <f t="shared" ref="C31:S31" si="265">+C92+C153+C214</f>
        <v>129766286.56742571</v>
      </c>
      <c r="D31" s="286">
        <f t="shared" si="7"/>
        <v>8.037114105432245</v>
      </c>
      <c r="E31" s="184">
        <f t="shared" si="265"/>
        <v>17675434.012289818</v>
      </c>
      <c r="F31" s="286">
        <f t="shared" ref="F31" si="266">+G31/G$58*100</f>
        <v>5.3940185402351615</v>
      </c>
      <c r="G31" s="184">
        <f t="shared" si="265"/>
        <v>3741758.4886396653</v>
      </c>
      <c r="H31" s="286">
        <f t="shared" ref="H31" si="267">+I31/I$58*100</f>
        <v>8.0386879771586308</v>
      </c>
      <c r="I31" s="184">
        <f t="shared" si="265"/>
        <v>4473092.9069634583</v>
      </c>
      <c r="J31" s="286">
        <f t="shared" ref="J31" si="268">+K31/K$58*100</f>
        <v>8.0331570735890185</v>
      </c>
      <c r="K31" s="184">
        <f t="shared" si="265"/>
        <v>5183143.0875043925</v>
      </c>
      <c r="L31" s="286">
        <f t="shared" ref="L31" si="269">+M31/M$58*100</f>
        <v>8.0311336002141847</v>
      </c>
      <c r="M31" s="184">
        <f t="shared" si="265"/>
        <v>358188.71922366822</v>
      </c>
      <c r="N31" s="286">
        <f t="shared" ref="N31" si="270">+O31/O$58*100</f>
        <v>8.0376756253724224</v>
      </c>
      <c r="O31" s="184">
        <f t="shared" si="265"/>
        <v>3834994.871293542</v>
      </c>
      <c r="P31" s="286">
        <f t="shared" ref="P31" si="271">+Q31/Q$58*100</f>
        <v>8.0375615094756423</v>
      </c>
      <c r="Q31" s="184">
        <f t="shared" si="265"/>
        <v>762858.49811791559</v>
      </c>
      <c r="R31" s="286">
        <f t="shared" ref="R31" si="272">+S31/S$58*100</f>
        <v>11.574810084245714</v>
      </c>
      <c r="S31" s="184">
        <f t="shared" si="265"/>
        <v>5366310.7659020703</v>
      </c>
      <c r="T31" s="286">
        <f t="shared" ref="T31" si="273">+U31/U$58*100</f>
        <v>15.465511927202225</v>
      </c>
      <c r="U31" s="184">
        <f t="shared" ref="U31:AA31" si="274">+U92+U153+U214</f>
        <v>31622228</v>
      </c>
      <c r="V31" s="286">
        <f t="shared" si="184"/>
        <v>8.0579115576860421</v>
      </c>
      <c r="W31" s="184">
        <f t="shared" si="274"/>
        <v>757684.76302047097</v>
      </c>
      <c r="X31" s="286">
        <f t="shared" si="185"/>
        <v>8.0579115576860421</v>
      </c>
      <c r="Y31" s="184">
        <f t="shared" si="274"/>
        <v>166892.16043905466</v>
      </c>
      <c r="Z31" s="286">
        <f t="shared" si="186"/>
        <v>8.0579115576860421</v>
      </c>
      <c r="AA31" s="184">
        <f t="shared" si="274"/>
        <v>204.41310039537956</v>
      </c>
      <c r="AB31" s="298">
        <f t="shared" ref="AB31" si="275">+AC31/AC$58*100</f>
        <v>8.6761416014596424</v>
      </c>
      <c r="AC31" s="270">
        <f t="shared" si="19"/>
        <v>203709077.25392017</v>
      </c>
    </row>
    <row r="32" spans="1:29">
      <c r="A32" s="269" t="s">
        <v>26</v>
      </c>
      <c r="B32" s="286">
        <f t="shared" si="7"/>
        <v>0.20500860089662681</v>
      </c>
      <c r="C32" s="184">
        <f t="shared" ref="C32:S32" si="276">+C93+C154+C215</f>
        <v>3309849.1457074098</v>
      </c>
      <c r="D32" s="286">
        <f t="shared" si="7"/>
        <v>0.20495073779859663</v>
      </c>
      <c r="E32" s="184">
        <f t="shared" si="276"/>
        <v>450733.08580759284</v>
      </c>
      <c r="F32" s="286">
        <f t="shared" ref="F32" si="277">+G32/G$58*100</f>
        <v>2.1973213419690349</v>
      </c>
      <c r="G32" s="184">
        <f t="shared" si="276"/>
        <v>1524252.4144574581</v>
      </c>
      <c r="H32" s="286">
        <f t="shared" ref="H32" si="278">+I32/I$58*100</f>
        <v>0.20514274266820992</v>
      </c>
      <c r="I32" s="184">
        <f t="shared" si="276"/>
        <v>114150.78552016946</v>
      </c>
      <c r="J32" s="286">
        <f t="shared" ref="J32" si="279">+K32/K$58*100</f>
        <v>0.20446803100070363</v>
      </c>
      <c r="K32" s="184">
        <f t="shared" si="276"/>
        <v>131926.59520890506</v>
      </c>
      <c r="L32" s="286">
        <f t="shared" ref="L32" si="280">+M32/M$58*100</f>
        <v>0.20422114703007474</v>
      </c>
      <c r="M32" s="184">
        <f t="shared" si="276"/>
        <v>9108.2672427638427</v>
      </c>
      <c r="N32" s="286">
        <f t="shared" ref="N32" si="281">+O32/O$58*100</f>
        <v>0.20501927499314335</v>
      </c>
      <c r="O32" s="184">
        <f t="shared" si="276"/>
        <v>97820.303376399883</v>
      </c>
      <c r="P32" s="286">
        <f t="shared" ref="P32" si="282">+Q32/Q$58*100</f>
        <v>0.20500512476509777</v>
      </c>
      <c r="Q32" s="184">
        <f t="shared" si="276"/>
        <v>19457.381620085547</v>
      </c>
      <c r="R32" s="286">
        <f t="shared" ref="R32" si="283">+S32/S$58*100</f>
        <v>6.5947590915117024E-2</v>
      </c>
      <c r="S32" s="184">
        <f t="shared" si="276"/>
        <v>30574.606800225527</v>
      </c>
      <c r="T32" s="286">
        <f t="shared" ref="T32" si="284">+U32/U$58*100</f>
        <v>0</v>
      </c>
      <c r="U32" s="184">
        <f t="shared" ref="U32:AA32" si="285">+U93+U154+U215</f>
        <v>0</v>
      </c>
      <c r="V32" s="286">
        <f t="shared" si="184"/>
        <v>0.20748791432291341</v>
      </c>
      <c r="W32" s="184">
        <f t="shared" si="285"/>
        <v>19510.07156977458</v>
      </c>
      <c r="X32" s="286">
        <f t="shared" si="185"/>
        <v>0.20748791432291347</v>
      </c>
      <c r="Y32" s="184">
        <f t="shared" si="285"/>
        <v>4297.4046114113116</v>
      </c>
      <c r="Z32" s="286">
        <f t="shared" si="186"/>
        <v>0.20748791432291347</v>
      </c>
      <c r="AA32" s="184">
        <f t="shared" si="285"/>
        <v>5.2635534105436692</v>
      </c>
      <c r="AB32" s="298">
        <f t="shared" ref="AB32" si="286">+AC32/AC$58*100</f>
        <v>0.24326550065825228</v>
      </c>
      <c r="AC32" s="270">
        <f t="shared" si="19"/>
        <v>5711685.3254756071</v>
      </c>
    </row>
    <row r="33" spans="1:30">
      <c r="A33" s="269" t="s">
        <v>27</v>
      </c>
      <c r="B33" s="286">
        <f t="shared" si="7"/>
        <v>0.35289060240616343</v>
      </c>
      <c r="C33" s="184">
        <f t="shared" ref="C33:S33" si="287">+C94+C155+C216</f>
        <v>5697393.4449275658</v>
      </c>
      <c r="D33" s="286">
        <f t="shared" si="7"/>
        <v>0.35279102334554285</v>
      </c>
      <c r="E33" s="184">
        <f t="shared" si="287"/>
        <v>775867.35381268733</v>
      </c>
      <c r="F33" s="286">
        <f t="shared" ref="F33" si="288">+G33/G$58*100</f>
        <v>0.94552664477008053</v>
      </c>
      <c r="G33" s="184">
        <f t="shared" si="287"/>
        <v>655899.18219843355</v>
      </c>
      <c r="H33" s="286">
        <f t="shared" ref="H33" si="289">+I33/I$58*100</f>
        <v>0.35312156306498926</v>
      </c>
      <c r="I33" s="184">
        <f t="shared" si="287"/>
        <v>196492.95550841396</v>
      </c>
      <c r="J33" s="286">
        <f t="shared" ref="J33" si="290">+K33/K$58*100</f>
        <v>0.35196004334712022</v>
      </c>
      <c r="K33" s="184">
        <f t="shared" si="287"/>
        <v>227091.19827247917</v>
      </c>
      <c r="L33" s="286">
        <f t="shared" ref="L33" si="291">+M33/M$58*100</f>
        <v>0.35153488766210411</v>
      </c>
      <c r="M33" s="184">
        <f t="shared" si="287"/>
        <v>15678.463021803927</v>
      </c>
      <c r="N33" s="286">
        <f t="shared" ref="N33" si="292">+O33/O$58*100</f>
        <v>0.35290891586760548</v>
      </c>
      <c r="O33" s="184">
        <f t="shared" si="287"/>
        <v>168382.49581928377</v>
      </c>
      <c r="P33" s="286">
        <f t="shared" ref="P33" si="293">+Q33/Q$58*100</f>
        <v>0.35288525358631456</v>
      </c>
      <c r="Q33" s="184">
        <f t="shared" si="287"/>
        <v>33492.933676644177</v>
      </c>
      <c r="R33" s="286">
        <f t="shared" ref="R33" si="294">+S33/S$58*100</f>
        <v>0.29157151291344852</v>
      </c>
      <c r="S33" s="184">
        <f t="shared" si="287"/>
        <v>135178.3171723423</v>
      </c>
      <c r="T33" s="286">
        <f t="shared" ref="T33" si="295">+U33/U$58*100</f>
        <v>0.58673788556431206</v>
      </c>
      <c r="U33" s="184">
        <f t="shared" ref="U33:AA33" si="296">+U94+U155+U216</f>
        <v>1199699</v>
      </c>
      <c r="V33" s="286">
        <f t="shared" si="184"/>
        <v>0.35715835935421103</v>
      </c>
      <c r="W33" s="184">
        <f t="shared" si="296"/>
        <v>33583.571243091006</v>
      </c>
      <c r="X33" s="286">
        <f t="shared" si="185"/>
        <v>0.35715835935421114</v>
      </c>
      <c r="Y33" s="184">
        <f t="shared" si="296"/>
        <v>7397.3175040170863</v>
      </c>
      <c r="Z33" s="286">
        <f t="shared" si="186"/>
        <v>0.35715835935421109</v>
      </c>
      <c r="AA33" s="184">
        <f t="shared" si="296"/>
        <v>9.0603932600976282</v>
      </c>
      <c r="AB33" s="298">
        <f t="shared" ref="AB33" si="297">+AC33/AC$58*100</f>
        <v>0.38954290239252753</v>
      </c>
      <c r="AC33" s="270">
        <f t="shared" si="19"/>
        <v>9146165.2935500201</v>
      </c>
    </row>
    <row r="34" spans="1:30">
      <c r="A34" s="269" t="s">
        <v>28</v>
      </c>
      <c r="B34" s="286">
        <f t="shared" si="7"/>
        <v>0.20530124070925457</v>
      </c>
      <c r="C34" s="184">
        <f t="shared" ref="C34:S34" si="298">+C95+C156+C217</f>
        <v>3314573.7944762404</v>
      </c>
      <c r="D34" s="286">
        <f t="shared" si="7"/>
        <v>0.20530868425155074</v>
      </c>
      <c r="E34" s="184">
        <f t="shared" si="298"/>
        <v>451520.29111861956</v>
      </c>
      <c r="F34" s="286">
        <f t="shared" ref="F34" si="299">+G34/G$58*100</f>
        <v>1.5302034288839785</v>
      </c>
      <c r="G34" s="184">
        <f t="shared" si="298"/>
        <v>1061481.6442812097</v>
      </c>
      <c r="H34" s="286">
        <f t="shared" ref="H34" si="300">+I34/I$58*100</f>
        <v>0.20528392120108788</v>
      </c>
      <c r="I34" s="184">
        <f t="shared" si="298"/>
        <v>114229.34369979112</v>
      </c>
      <c r="J34" s="286">
        <f t="shared" ref="J34" si="301">+K34/K$58*100</f>
        <v>0.20537094967971919</v>
      </c>
      <c r="K34" s="184">
        <f t="shared" si="298"/>
        <v>132509.17521659652</v>
      </c>
      <c r="L34" s="286">
        <f t="shared" ref="L34" si="302">+M34/M$58*100</f>
        <v>0.20540279839638304</v>
      </c>
      <c r="M34" s="184">
        <f t="shared" si="298"/>
        <v>9160.9689173388469</v>
      </c>
      <c r="N34" s="286">
        <f t="shared" ref="N34" si="303">+O34/O$58*100</f>
        <v>0.20529985066548118</v>
      </c>
      <c r="O34" s="184">
        <f t="shared" si="298"/>
        <v>97954.173703416891</v>
      </c>
      <c r="P34" s="286">
        <f t="shared" ref="P34" si="304">+Q34/Q$58*100</f>
        <v>0.20530126576562741</v>
      </c>
      <c r="Q34" s="184">
        <f t="shared" si="298"/>
        <v>19485.488861147256</v>
      </c>
      <c r="R34" s="286">
        <f t="shared" ref="R34" si="305">+S34/S$58*100</f>
        <v>8.4237914836917144E-2</v>
      </c>
      <c r="S34" s="184">
        <f t="shared" si="298"/>
        <v>39054.362533495369</v>
      </c>
      <c r="T34" s="286">
        <f t="shared" ref="T34" si="306">+U34/U$58*100</f>
        <v>0.34612820115619686</v>
      </c>
      <c r="U34" s="184">
        <f t="shared" ref="U34:AA34" si="307">+U95+U156+U217</f>
        <v>707726</v>
      </c>
      <c r="V34" s="286">
        <f t="shared" si="184"/>
        <v>0.20498170724841991</v>
      </c>
      <c r="W34" s="184">
        <f t="shared" si="307"/>
        <v>19274.413124068935</v>
      </c>
      <c r="X34" s="286">
        <f t="shared" si="185"/>
        <v>0.20498170724841994</v>
      </c>
      <c r="Y34" s="184">
        <f t="shared" si="307"/>
        <v>4245.4970780293024</v>
      </c>
      <c r="Z34" s="286">
        <f t="shared" si="186"/>
        <v>0.20498170724841994</v>
      </c>
      <c r="AA34" s="184">
        <f t="shared" si="307"/>
        <v>5.1999759494779179</v>
      </c>
      <c r="AB34" s="298">
        <f t="shared" ref="AB34" si="308">+AC34/AC$58*100</f>
        <v>0.25431931661762297</v>
      </c>
      <c r="AC34" s="270">
        <f t="shared" si="19"/>
        <v>5971220.3529859046</v>
      </c>
    </row>
    <row r="35" spans="1:30">
      <c r="A35" s="269" t="s">
        <v>29</v>
      </c>
      <c r="B35" s="286">
        <f t="shared" si="7"/>
        <v>0.28251025351882436</v>
      </c>
      <c r="C35" s="184">
        <f t="shared" ref="C35:S35" si="309">+C96+C157+C218</f>
        <v>4561107.7641291777</v>
      </c>
      <c r="D35" s="286">
        <f t="shared" si="7"/>
        <v>0.28243052869040125</v>
      </c>
      <c r="E35" s="184">
        <f t="shared" si="309"/>
        <v>621128.69214450871</v>
      </c>
      <c r="F35" s="286">
        <f t="shared" ref="F35" si="310">+G35/G$58*100</f>
        <v>1.9144541049658126</v>
      </c>
      <c r="G35" s="184">
        <f t="shared" si="309"/>
        <v>1328031.1969514627</v>
      </c>
      <c r="H35" s="286">
        <f t="shared" ref="H35" si="311">+I35/I$58*100</f>
        <v>0.28269507155872503</v>
      </c>
      <c r="I35" s="184">
        <f t="shared" si="309"/>
        <v>157304.44109982988</v>
      </c>
      <c r="J35" s="286">
        <f t="shared" ref="J35" si="312">+K35/K$58*100</f>
        <v>0.28176530661260735</v>
      </c>
      <c r="K35" s="184">
        <f t="shared" si="309"/>
        <v>181800.24215749674</v>
      </c>
      <c r="L35" s="286">
        <f t="shared" ref="L35" si="313">+M35/M$58*100</f>
        <v>0.28142515133427032</v>
      </c>
      <c r="M35" s="184">
        <f t="shared" si="309"/>
        <v>12551.567379113319</v>
      </c>
      <c r="N35" s="286">
        <f t="shared" ref="N35" si="314">+O35/O$58*100</f>
        <v>0.28252489156966648</v>
      </c>
      <c r="O35" s="184">
        <f t="shared" si="309"/>
        <v>134800.3528236725</v>
      </c>
      <c r="P35" s="286">
        <f t="shared" ref="P35" si="315">+Q35/Q$58*100</f>
        <v>0.2825061053638786</v>
      </c>
      <c r="Q35" s="184">
        <f t="shared" si="309"/>
        <v>26813.130200367166</v>
      </c>
      <c r="R35" s="286">
        <f t="shared" ref="R35" si="316">+S35/S$58*100</f>
        <v>0.16578804335257466</v>
      </c>
      <c r="S35" s="184">
        <f t="shared" si="309"/>
        <v>76862.614196294773</v>
      </c>
      <c r="T35" s="286">
        <f t="shared" ref="T35" si="317">+U35/U$58*100</f>
        <v>0.12189163278212205</v>
      </c>
      <c r="U35" s="184">
        <f t="shared" ref="U35:AA35" si="318">+U96+U157+U218</f>
        <v>249231</v>
      </c>
      <c r="V35" s="286">
        <f t="shared" si="184"/>
        <v>0.28592685058633283</v>
      </c>
      <c r="W35" s="184">
        <f t="shared" si="318"/>
        <v>26885.678314631139</v>
      </c>
      <c r="X35" s="286">
        <f t="shared" si="185"/>
        <v>0.28592685058633294</v>
      </c>
      <c r="Y35" s="184">
        <f t="shared" si="318"/>
        <v>5921.999699335387</v>
      </c>
      <c r="Z35" s="286">
        <f t="shared" si="186"/>
        <v>0.28592685058633294</v>
      </c>
      <c r="AA35" s="184">
        <f t="shared" si="318"/>
        <v>7.2533923456740945</v>
      </c>
      <c r="AB35" s="298">
        <f t="shared" ref="AB35" si="319">+AC35/AC$58*100</f>
        <v>0.31442460561317531</v>
      </c>
      <c r="AC35" s="270">
        <f t="shared" si="19"/>
        <v>7382445.9324882356</v>
      </c>
    </row>
    <row r="36" spans="1:30">
      <c r="A36" s="269" t="s">
        <v>30</v>
      </c>
      <c r="B36" s="286">
        <f t="shared" si="7"/>
        <v>0.26869022672990917</v>
      </c>
      <c r="C36" s="184">
        <f t="shared" ref="C36:S36" si="320">+C97+C158+C219</f>
        <v>4337984.4236406032</v>
      </c>
      <c r="D36" s="286">
        <f t="shared" si="7"/>
        <v>0.26868008404307614</v>
      </c>
      <c r="E36" s="184">
        <f t="shared" si="320"/>
        <v>590888.35042294906</v>
      </c>
      <c r="F36" s="286">
        <f t="shared" ref="F36" si="321">+G36/G$58*100</f>
        <v>6.9810827443838264</v>
      </c>
      <c r="G36" s="184">
        <f t="shared" si="320"/>
        <v>4842683.6919168737</v>
      </c>
      <c r="H36" s="286">
        <f t="shared" ref="H36" si="322">+I36/I$58*100</f>
        <v>0.26871379290640512</v>
      </c>
      <c r="I36" s="184">
        <f t="shared" si="320"/>
        <v>149524.61949863407</v>
      </c>
      <c r="J36" s="286">
        <f t="shared" ref="J36" si="323">+K36/K$58*100</f>
        <v>0.26859549910627833</v>
      </c>
      <c r="K36" s="184">
        <f t="shared" si="320"/>
        <v>173302.83620428597</v>
      </c>
      <c r="L36" s="286">
        <f t="shared" ref="L36" si="324">+M36/M$58*100</f>
        <v>0.2685525269606529</v>
      </c>
      <c r="M36" s="184">
        <f t="shared" si="320"/>
        <v>11977.448074547097</v>
      </c>
      <c r="N36" s="286">
        <f t="shared" ref="N36" si="325">+O36/O$58*100</f>
        <v>0.26869211855803843</v>
      </c>
      <c r="O36" s="184">
        <f t="shared" si="320"/>
        <v>128200.35849348287</v>
      </c>
      <c r="P36" s="286">
        <f t="shared" ref="P36" si="326">+Q36/Q$58*100</f>
        <v>0.26868934879826434</v>
      </c>
      <c r="Q36" s="184">
        <f t="shared" si="320"/>
        <v>25501.758567306657</v>
      </c>
      <c r="R36" s="286">
        <f t="shared" ref="R36" si="327">+S36/S$58*100</f>
        <v>0.13109966932400305</v>
      </c>
      <c r="S36" s="184">
        <f t="shared" si="320"/>
        <v>60780.398276871143</v>
      </c>
      <c r="T36" s="286">
        <f t="shared" ref="T36" si="328">+U36/U$58*100</f>
        <v>0.14385434028378419</v>
      </c>
      <c r="U36" s="184">
        <f t="shared" ref="U36:AA36" si="329">+U97+U158+U219</f>
        <v>294138</v>
      </c>
      <c r="V36" s="286">
        <f t="shared" si="184"/>
        <v>0.26912483216177685</v>
      </c>
      <c r="W36" s="184">
        <f t="shared" si="329"/>
        <v>25305.78589993565</v>
      </c>
      <c r="X36" s="286">
        <f t="shared" si="185"/>
        <v>0.26912483216177696</v>
      </c>
      <c r="Y36" s="184">
        <f t="shared" si="329"/>
        <v>5574.003182553538</v>
      </c>
      <c r="Z36" s="286">
        <f t="shared" si="186"/>
        <v>0.26912483216177696</v>
      </c>
      <c r="AA36" s="184">
        <f t="shared" si="329"/>
        <v>6.8271587422799582</v>
      </c>
      <c r="AB36" s="298">
        <f t="shared" ref="AB36" si="330">+AC36/AC$58*100</f>
        <v>0.45341652828256296</v>
      </c>
      <c r="AC36" s="270">
        <f t="shared" si="19"/>
        <v>10645868.501336785</v>
      </c>
    </row>
    <row r="37" spans="1:30">
      <c r="A37" s="269" t="s">
        <v>31</v>
      </c>
      <c r="B37" s="286">
        <f t="shared" si="7"/>
        <v>2.4701392569928031</v>
      </c>
      <c r="C37" s="184">
        <f t="shared" ref="C37:S37" si="331">+C98+C159+C220</f>
        <v>39880220.994525544</v>
      </c>
      <c r="D37" s="286">
        <f t="shared" si="7"/>
        <v>2.4694421823297907</v>
      </c>
      <c r="E37" s="184">
        <f t="shared" si="331"/>
        <v>5430862.5917645488</v>
      </c>
      <c r="F37" s="286">
        <f t="shared" ref="F37" si="332">+G37/G$58*100</f>
        <v>0</v>
      </c>
      <c r="G37" s="184">
        <f t="shared" si="331"/>
        <v>0</v>
      </c>
      <c r="H37" s="286">
        <f t="shared" ref="H37" si="333">+I37/I$58*100</f>
        <v>2.4717556025990346</v>
      </c>
      <c r="I37" s="184">
        <f t="shared" si="331"/>
        <v>1375397.6376678504</v>
      </c>
      <c r="J37" s="286">
        <f t="shared" ref="J37" si="334">+K37/K$58*100</f>
        <v>2.463625713273629</v>
      </c>
      <c r="K37" s="184">
        <f t="shared" si="331"/>
        <v>1589577.3565706299</v>
      </c>
      <c r="L37" s="286">
        <f t="shared" ref="L37" si="335">+M37/M$58*100</f>
        <v>2.4606514458957873</v>
      </c>
      <c r="M37" s="184">
        <f t="shared" si="331"/>
        <v>109745.103709615</v>
      </c>
      <c r="N37" s="286">
        <f t="shared" ref="N37" si="336">+O37/O$58*100</f>
        <v>2.4702675208374765</v>
      </c>
      <c r="O37" s="184">
        <f t="shared" si="331"/>
        <v>1178632.1960082564</v>
      </c>
      <c r="P37" s="286">
        <f t="shared" ref="P37" si="337">+Q37/Q$58*100</f>
        <v>2.470100133401727</v>
      </c>
      <c r="Q37" s="184">
        <f t="shared" si="331"/>
        <v>234441.3633097827</v>
      </c>
      <c r="R37" s="286">
        <f t="shared" ref="R37" si="338">+S37/S$58*100</f>
        <v>5.4568964722785935</v>
      </c>
      <c r="S37" s="184">
        <f t="shared" si="331"/>
        <v>2529925.0764778256</v>
      </c>
      <c r="T37" s="286">
        <f t="shared" ref="T37" si="339">+U37/U$58*100</f>
        <v>-3.5851343296353408E-2</v>
      </c>
      <c r="U37" s="184">
        <f t="shared" ref="U37:AA37" si="340">+U98+U159+U220</f>
        <v>-73305</v>
      </c>
      <c r="V37" s="286">
        <f t="shared" si="184"/>
        <v>2.5000123922594764</v>
      </c>
      <c r="W37" s="184">
        <f t="shared" si="340"/>
        <v>235075.96024314247</v>
      </c>
      <c r="X37" s="286">
        <f t="shared" si="185"/>
        <v>2.5000123922594772</v>
      </c>
      <c r="Y37" s="184">
        <f t="shared" si="340"/>
        <v>51779.231663397462</v>
      </c>
      <c r="Z37" s="286">
        <f t="shared" si="186"/>
        <v>2.5000123922594772</v>
      </c>
      <c r="AA37" s="184">
        <f t="shared" si="340"/>
        <v>63.420314366838419</v>
      </c>
      <c r="AB37" s="298">
        <f t="shared" ref="AB37" si="341">+AC37/AC$58*100</f>
        <v>2.2378258586032675</v>
      </c>
      <c r="AC37" s="270">
        <f t="shared" si="19"/>
        <v>52542415.932254963</v>
      </c>
    </row>
    <row r="38" spans="1:30">
      <c r="A38" s="269" t="s">
        <v>32</v>
      </c>
      <c r="B38" s="286">
        <f t="shared" si="7"/>
        <v>0.48137409984688767</v>
      </c>
      <c r="C38" s="184">
        <f t="shared" ref="C38:S38" si="342">+C99+C160+C221</f>
        <v>7771750.2884051427</v>
      </c>
      <c r="D38" s="286">
        <f t="shared" si="7"/>
        <v>0.48123824766292667</v>
      </c>
      <c r="E38" s="184">
        <f t="shared" si="342"/>
        <v>1058351.8883982024</v>
      </c>
      <c r="F38" s="286">
        <f t="shared" ref="F38" si="343">+G38/G$58*100</f>
        <v>1.1515659644340064</v>
      </c>
      <c r="G38" s="184">
        <f t="shared" si="342"/>
        <v>798825.90141442372</v>
      </c>
      <c r="H38" s="286">
        <f t="shared" ref="H38" si="344">+I38/I$58*100</f>
        <v>0.48168905199552958</v>
      </c>
      <c r="I38" s="184">
        <f t="shared" si="342"/>
        <v>268033.77466141421</v>
      </c>
      <c r="J38" s="286">
        <f t="shared" ref="J38" si="345">+K38/K$58*100</f>
        <v>0.48010477126933915</v>
      </c>
      <c r="K38" s="184">
        <f t="shared" si="342"/>
        <v>309772.57181537634</v>
      </c>
      <c r="L38" s="286">
        <f t="shared" ref="L38" si="346">+M38/M$58*100</f>
        <v>0.47952489382357039</v>
      </c>
      <c r="M38" s="184">
        <f t="shared" si="342"/>
        <v>21386.819856906553</v>
      </c>
      <c r="N38" s="286">
        <f t="shared" ref="N38" si="347">+O38/O$58*100</f>
        <v>0.48139912241752142</v>
      </c>
      <c r="O38" s="184">
        <f t="shared" si="342"/>
        <v>229688.68757139787</v>
      </c>
      <c r="P38" s="286">
        <f t="shared" ref="P38" si="348">+Q38/Q$58*100</f>
        <v>0.48136644551611341</v>
      </c>
      <c r="Q38" s="184">
        <f t="shared" si="342"/>
        <v>45687.2999650286</v>
      </c>
      <c r="R38" s="286">
        <f t="shared" ref="R38" si="349">+S38/S$58*100</f>
        <v>0.20462372144431665</v>
      </c>
      <c r="S38" s="184">
        <f t="shared" si="342"/>
        <v>94867.602263310924</v>
      </c>
      <c r="T38" s="286">
        <f t="shared" ref="T38" si="350">+U38/U$58*100</f>
        <v>0.24619585237934416</v>
      </c>
      <c r="U38" s="184">
        <f t="shared" ref="U38:AA38" si="351">+U99+U160+U221</f>
        <v>503395</v>
      </c>
      <c r="V38" s="286">
        <f t="shared" si="184"/>
        <v>0.48719569738559776</v>
      </c>
      <c r="W38" s="184">
        <f t="shared" si="351"/>
        <v>45810.971475120583</v>
      </c>
      <c r="X38" s="286">
        <f t="shared" si="185"/>
        <v>0.48719569738559787</v>
      </c>
      <c r="Y38" s="184">
        <f t="shared" si="351"/>
        <v>10090.597534014574</v>
      </c>
      <c r="Z38" s="286">
        <f t="shared" si="186"/>
        <v>0.48719569738559787</v>
      </c>
      <c r="AA38" s="184">
        <f t="shared" si="351"/>
        <v>12.359180451277847</v>
      </c>
      <c r="AB38" s="298">
        <f t="shared" ref="AB38" si="352">+AC38/AC$58*100</f>
        <v>0.47521474649864653</v>
      </c>
      <c r="AC38" s="270">
        <f t="shared" si="19"/>
        <v>11157673.762540787</v>
      </c>
    </row>
    <row r="39" spans="1:30">
      <c r="A39" s="269" t="s">
        <v>33</v>
      </c>
      <c r="B39" s="286">
        <f t="shared" si="7"/>
        <v>1.7649135372121747</v>
      </c>
      <c r="C39" s="184">
        <f t="shared" ref="C39:S39" si="353">+C100+C161+C222</f>
        <v>28494402.370633785</v>
      </c>
      <c r="D39" s="286">
        <f t="shared" si="7"/>
        <v>1.7644154768517322</v>
      </c>
      <c r="E39" s="184">
        <f t="shared" si="353"/>
        <v>3880349.2052298542</v>
      </c>
      <c r="F39" s="286">
        <f t="shared" ref="F39" si="354">+G39/G$58*100</f>
        <v>1.0639307289046334</v>
      </c>
      <c r="G39" s="184">
        <f t="shared" si="353"/>
        <v>738034.51109938917</v>
      </c>
      <c r="H39" s="286">
        <f t="shared" ref="H39" si="355">+I39/I$58*100</f>
        <v>1.7660684118949985</v>
      </c>
      <c r="I39" s="184">
        <f t="shared" si="353"/>
        <v>982721.0744970364</v>
      </c>
      <c r="J39" s="286">
        <f t="shared" ref="J39" si="356">+K39/K$58*100</f>
        <v>1.760259632376235</v>
      </c>
      <c r="K39" s="184">
        <f t="shared" si="353"/>
        <v>1135752.4149204353</v>
      </c>
      <c r="L39" s="286">
        <f t="shared" ref="L39" si="357">+M39/M$58*100</f>
        <v>1.7581349469816017</v>
      </c>
      <c r="M39" s="184">
        <f t="shared" si="353"/>
        <v>78412.853804961822</v>
      </c>
      <c r="N39" s="286">
        <f t="shared" ref="N39" si="358">+O39/O$58*100</f>
        <v>1.7650052035770629</v>
      </c>
      <c r="O39" s="184">
        <f t="shared" si="353"/>
        <v>842132.25551893562</v>
      </c>
      <c r="P39" s="286">
        <f t="shared" ref="P39" si="359">+Q39/Q$58*100</f>
        <v>1.7648854700836356</v>
      </c>
      <c r="Q39" s="184">
        <f t="shared" si="353"/>
        <v>167508.25203276958</v>
      </c>
      <c r="R39" s="286">
        <f t="shared" ref="R39" si="360">+S39/S$58*100</f>
        <v>1.6101992937955945</v>
      </c>
      <c r="S39" s="184">
        <f t="shared" si="353"/>
        <v>746520.22302327899</v>
      </c>
      <c r="T39" s="286">
        <f t="shared" ref="T39" si="361">+U39/U$58*100</f>
        <v>2.2776213386647539</v>
      </c>
      <c r="U39" s="184">
        <f t="shared" ref="U39:AA39" si="362">+U100+U161+U222</f>
        <v>4657037</v>
      </c>
      <c r="V39" s="286">
        <f t="shared" si="184"/>
        <v>1.7862578786575032</v>
      </c>
      <c r="W39" s="184">
        <f t="shared" si="362"/>
        <v>167961.68185701902</v>
      </c>
      <c r="X39" s="286">
        <f t="shared" si="185"/>
        <v>1.7862578786575034</v>
      </c>
      <c r="Y39" s="184">
        <f t="shared" si="362"/>
        <v>36996.240817023965</v>
      </c>
      <c r="Z39" s="286">
        <f t="shared" si="186"/>
        <v>1.7862578786575034</v>
      </c>
      <c r="AA39" s="184">
        <f t="shared" si="362"/>
        <v>45.313789865783555</v>
      </c>
      <c r="AB39" s="298">
        <f t="shared" ref="AB39" si="363">+AC39/AC$58*100</f>
        <v>1.7857435296756807</v>
      </c>
      <c r="AC39" s="270">
        <f t="shared" si="19"/>
        <v>41927873.397224359</v>
      </c>
    </row>
    <row r="40" spans="1:30">
      <c r="A40" s="269" t="s">
        <v>34</v>
      </c>
      <c r="B40" s="286">
        <f t="shared" si="7"/>
        <v>0.38199554846999817</v>
      </c>
      <c r="C40" s="184">
        <f t="shared" ref="C40:S40" si="364">+C101+C162+C223</f>
        <v>6167290.709939478</v>
      </c>
      <c r="D40" s="286">
        <f t="shared" si="7"/>
        <v>0.38201582342004253</v>
      </c>
      <c r="E40" s="184">
        <f t="shared" si="364"/>
        <v>840139.30745958653</v>
      </c>
      <c r="F40" s="286">
        <f t="shared" ref="F40" si="365">+G40/G$58*100</f>
        <v>0</v>
      </c>
      <c r="G40" s="184">
        <f t="shared" si="364"/>
        <v>0</v>
      </c>
      <c r="H40" s="286">
        <f t="shared" ref="H40" si="366">+I40/I$58*100</f>
        <v>0.38194853089613251</v>
      </c>
      <c r="I40" s="184">
        <f t="shared" si="364"/>
        <v>212533.59618275546</v>
      </c>
      <c r="J40" s="286">
        <f t="shared" ref="J40" si="367">+K40/K$58*100</f>
        <v>0.3821848477906315</v>
      </c>
      <c r="K40" s="184">
        <f t="shared" si="364"/>
        <v>246592.80701577317</v>
      </c>
      <c r="L40" s="286">
        <f t="shared" ref="L40" si="368">+M40/M$58*100</f>
        <v>0.38227133746438885</v>
      </c>
      <c r="M40" s="184">
        <f t="shared" si="364"/>
        <v>17049.309297835163</v>
      </c>
      <c r="N40" s="286">
        <f t="shared" ref="N40" si="369">+O40/O$58*100</f>
        <v>0.38199177624111819</v>
      </c>
      <c r="O40" s="184">
        <f t="shared" si="364"/>
        <v>182258.72391971792</v>
      </c>
      <c r="P40" s="286">
        <f t="shared" ref="P40" si="370">+Q40/Q$58*100</f>
        <v>0.38199707258865373</v>
      </c>
      <c r="Q40" s="184">
        <f t="shared" si="364"/>
        <v>36255.985442459387</v>
      </c>
      <c r="R40" s="286">
        <f t="shared" ref="R40" si="371">+S40/S$58*100</f>
        <v>0.1951807955831304</v>
      </c>
      <c r="S40" s="184">
        <f t="shared" si="364"/>
        <v>90489.675166306537</v>
      </c>
      <c r="T40" s="286">
        <f t="shared" ref="T40" si="372">+U40/U$58*100</f>
        <v>0.36177700316770256</v>
      </c>
      <c r="U40" s="184">
        <f t="shared" ref="U40:AA40" si="373">+U101+U162+U223</f>
        <v>739723</v>
      </c>
      <c r="V40" s="286">
        <f t="shared" si="184"/>
        <v>0.38112714727737662</v>
      </c>
      <c r="W40" s="184">
        <f t="shared" si="373"/>
        <v>35837.354406065657</v>
      </c>
      <c r="X40" s="286">
        <f t="shared" si="185"/>
        <v>0.38112714727737668</v>
      </c>
      <c r="Y40" s="184">
        <f t="shared" si="373"/>
        <v>7893.7492122786425</v>
      </c>
      <c r="Z40" s="286">
        <f t="shared" si="186"/>
        <v>0.38112714727737673</v>
      </c>
      <c r="AA40" s="184">
        <f t="shared" si="373"/>
        <v>9.6684334721324934</v>
      </c>
      <c r="AB40" s="298">
        <f t="shared" ref="AB40" si="374">+AC40/AC$58*100</f>
        <v>0.36526222801007691</v>
      </c>
      <c r="AC40" s="270">
        <f t="shared" si="19"/>
        <v>8576073.8864757288</v>
      </c>
    </row>
    <row r="41" spans="1:30">
      <c r="A41" s="269" t="s">
        <v>35</v>
      </c>
      <c r="B41" s="286">
        <f t="shared" si="7"/>
        <v>0.36797879297758895</v>
      </c>
      <c r="C41" s="184">
        <f t="shared" ref="C41:S41" si="375">+C102+C163+C224</f>
        <v>5940991.1986544197</v>
      </c>
      <c r="D41" s="286">
        <f t="shared" si="7"/>
        <v>0.36801702171211714</v>
      </c>
      <c r="E41" s="184">
        <f t="shared" si="375"/>
        <v>809352.77231853071</v>
      </c>
      <c r="F41" s="286">
        <f t="shared" ref="F41" si="376">+G41/G$58*100</f>
        <v>2.9079190447020911</v>
      </c>
      <c r="G41" s="184">
        <f t="shared" si="375"/>
        <v>2017184.5329468655</v>
      </c>
      <c r="H41" s="286">
        <f t="shared" ref="H41" si="377">+I41/I$58*100</f>
        <v>0.36789013631782858</v>
      </c>
      <c r="I41" s="184">
        <f t="shared" si="375"/>
        <v>204710.86376047626</v>
      </c>
      <c r="J41" s="286">
        <f t="shared" ref="J41" si="378">+K41/K$58*100</f>
        <v>0.3683359354896581</v>
      </c>
      <c r="K41" s="184">
        <f t="shared" si="375"/>
        <v>237657.22995625791</v>
      </c>
      <c r="L41" s="286">
        <f t="shared" ref="L41" si="379">+M41/M$58*100</f>
        <v>0.36849942539799035</v>
      </c>
      <c r="M41" s="184">
        <f t="shared" si="375"/>
        <v>16435.081744181629</v>
      </c>
      <c r="N41" s="286">
        <f t="shared" ref="N41" si="380">+O41/O$58*100</f>
        <v>0.3679716889322624</v>
      </c>
      <c r="O41" s="184">
        <f t="shared" si="375"/>
        <v>175569.35681527492</v>
      </c>
      <c r="P41" s="286">
        <f t="shared" ref="P41" si="381">+Q41/Q$58*100</f>
        <v>0.36798117305498967</v>
      </c>
      <c r="Q41" s="184">
        <f t="shared" si="375"/>
        <v>34925.712814944513</v>
      </c>
      <c r="R41" s="286">
        <f t="shared" ref="R41" si="382">+S41/S$58*100</f>
        <v>0.12750092098608695</v>
      </c>
      <c r="S41" s="184">
        <f t="shared" si="375"/>
        <v>59111.947407356092</v>
      </c>
      <c r="T41" s="286">
        <f t="shared" ref="T41" si="383">+U41/U$58*100</f>
        <v>0.17449658928303016</v>
      </c>
      <c r="U41" s="184">
        <f t="shared" ref="U41:AA41" si="384">+U102+U163+U224</f>
        <v>356792</v>
      </c>
      <c r="V41" s="286">
        <f t="shared" si="184"/>
        <v>0.36634068049684809</v>
      </c>
      <c r="W41" s="184">
        <f t="shared" si="384"/>
        <v>34446.984147182833</v>
      </c>
      <c r="X41" s="286">
        <f t="shared" si="185"/>
        <v>0.36634068049684815</v>
      </c>
      <c r="Y41" s="184">
        <f t="shared" si="384"/>
        <v>7587.4979747717152</v>
      </c>
      <c r="Z41" s="286">
        <f t="shared" si="186"/>
        <v>0.36634068049684815</v>
      </c>
      <c r="AA41" s="184">
        <f t="shared" si="384"/>
        <v>9.2933303828440437</v>
      </c>
      <c r="AB41" s="298">
        <f t="shared" ref="AB41" si="385">+AC41/AC$58*100</f>
        <v>0.4214267993833628</v>
      </c>
      <c r="AC41" s="270">
        <f t="shared" si="19"/>
        <v>9894774.471870644</v>
      </c>
    </row>
    <row r="42" spans="1:30">
      <c r="A42" s="269" t="s">
        <v>36</v>
      </c>
      <c r="B42" s="286">
        <f t="shared" si="7"/>
        <v>0.38005697501330232</v>
      </c>
      <c r="C42" s="184">
        <f t="shared" ref="C42:S42" si="386">+C103+C164+C225</f>
        <v>6135992.5806343025</v>
      </c>
      <c r="D42" s="286">
        <f t="shared" si="7"/>
        <v>0.37994971149180173</v>
      </c>
      <c r="E42" s="184">
        <f t="shared" si="386"/>
        <v>835595.45943521406</v>
      </c>
      <c r="F42" s="286">
        <f t="shared" ref="F42" si="387">+G42/G$58*100</f>
        <v>1.5763516787967213</v>
      </c>
      <c r="G42" s="184">
        <f t="shared" si="386"/>
        <v>1093494.0677756499</v>
      </c>
      <c r="H42" s="286">
        <f t="shared" ref="H42" si="388">+I42/I$58*100</f>
        <v>0.38030568094395367</v>
      </c>
      <c r="I42" s="184">
        <f t="shared" si="386"/>
        <v>211619.4394834064</v>
      </c>
      <c r="J42" s="286">
        <f t="shared" ref="J42" si="389">+K42/K$58*100</f>
        <v>0.37905474422497121</v>
      </c>
      <c r="K42" s="184">
        <f t="shared" si="386"/>
        <v>244573.20569204647</v>
      </c>
      <c r="L42" s="286">
        <f t="shared" ref="L42" si="390">+M42/M$58*100</f>
        <v>0.3785968355287862</v>
      </c>
      <c r="M42" s="184">
        <f t="shared" si="386"/>
        <v>16885.426438002858</v>
      </c>
      <c r="N42" s="286">
        <f t="shared" ref="N42" si="391">+O42/O$58*100</f>
        <v>0.38007674404798936</v>
      </c>
      <c r="O42" s="184">
        <f t="shared" si="386"/>
        <v>181345.00968424566</v>
      </c>
      <c r="P42" s="286">
        <f t="shared" ref="P42" si="392">+Q42/Q$58*100</f>
        <v>0.38005099140076276</v>
      </c>
      <c r="Q42" s="184">
        <f t="shared" si="386"/>
        <v>36071.279599715934</v>
      </c>
      <c r="R42" s="286">
        <f t="shared" ref="R42" si="393">+S42/S$58*100</f>
        <v>0.21089694685256394</v>
      </c>
      <c r="S42" s="184">
        <f t="shared" si="386"/>
        <v>97775.993571694242</v>
      </c>
      <c r="T42" s="286">
        <f t="shared" ref="T42" si="394">+U42/U$58*100</f>
        <v>0</v>
      </c>
      <c r="U42" s="184">
        <f t="shared" ref="U42:AA42" si="395">+U103+U164+U225</f>
        <v>0</v>
      </c>
      <c r="V42" s="286">
        <f t="shared" si="184"/>
        <v>0.38465326789431242</v>
      </c>
      <c r="W42" s="184">
        <f t="shared" si="395"/>
        <v>36168.915238534239</v>
      </c>
      <c r="X42" s="286">
        <f t="shared" si="185"/>
        <v>0.38465326789431248</v>
      </c>
      <c r="Y42" s="184">
        <f t="shared" si="395"/>
        <v>7966.7807767871636</v>
      </c>
      <c r="Z42" s="286">
        <f t="shared" si="186"/>
        <v>0.38465326789431248</v>
      </c>
      <c r="AA42" s="184">
        <f t="shared" si="395"/>
        <v>9.7578840999429204</v>
      </c>
      <c r="AB42" s="298">
        <f t="shared" ref="AB42" si="396">+AC42/AC$58*100</f>
        <v>0.37895194883013805</v>
      </c>
      <c r="AC42" s="270">
        <f t="shared" si="19"/>
        <v>8897497.9162137024</v>
      </c>
    </row>
    <row r="43" spans="1:30">
      <c r="A43" s="269" t="s">
        <v>37</v>
      </c>
      <c r="B43" s="286">
        <f t="shared" si="7"/>
        <v>0.53532671756966133</v>
      </c>
      <c r="C43" s="184">
        <f t="shared" ref="C43:S43" si="397">+C104+C165+C226</f>
        <v>8642811.4287542999</v>
      </c>
      <c r="D43" s="286">
        <f t="shared" si="7"/>
        <v>0.53517563302665083</v>
      </c>
      <c r="E43" s="184">
        <f t="shared" si="397"/>
        <v>1176972.4135376399</v>
      </c>
      <c r="F43" s="286">
        <f t="shared" ref="F43" si="398">+G43/G$58*100</f>
        <v>0.51089362203059407</v>
      </c>
      <c r="G43" s="184">
        <f t="shared" si="397"/>
        <v>354400.06977460242</v>
      </c>
      <c r="H43" s="286">
        <f t="shared" ref="H43" si="399">+I43/I$58*100</f>
        <v>0.53567701510777022</v>
      </c>
      <c r="I43" s="184">
        <f t="shared" si="397"/>
        <v>298075.14155423979</v>
      </c>
      <c r="J43" s="286">
        <f t="shared" ref="J43" si="400">+K43/K$58*100</f>
        <v>0.53391509745354926</v>
      </c>
      <c r="K43" s="184">
        <f t="shared" si="397"/>
        <v>344492.00001067691</v>
      </c>
      <c r="L43" s="286">
        <f t="shared" ref="L43" si="401">+M43/M$58*100</f>
        <v>0.5332708821397224</v>
      </c>
      <c r="M43" s="184">
        <f t="shared" si="397"/>
        <v>23783.892010937125</v>
      </c>
      <c r="N43" s="286">
        <f t="shared" ref="N43" si="402">+O43/O$58*100</f>
        <v>0.53535454584443787</v>
      </c>
      <c r="O43" s="184">
        <f t="shared" si="397"/>
        <v>255432.2957692105</v>
      </c>
      <c r="P43" s="286">
        <f t="shared" ref="P43" si="403">+Q43/Q$58*100</f>
        <v>0.53531830561999405</v>
      </c>
      <c r="Q43" s="184">
        <f t="shared" si="397"/>
        <v>50807.961862420329</v>
      </c>
      <c r="R43" s="286">
        <f t="shared" ref="R43" si="404">+S43/S$58*100</f>
        <v>0.21907565830270276</v>
      </c>
      <c r="S43" s="184">
        <f t="shared" si="397"/>
        <v>101567.80587674656</v>
      </c>
      <c r="T43" s="286">
        <f t="shared" ref="T43" si="405">+U43/U$58*100</f>
        <v>0</v>
      </c>
      <c r="U43" s="184">
        <f t="shared" ref="U43:AA43" si="406">+U104+U165+U226</f>
        <v>0</v>
      </c>
      <c r="V43" s="286">
        <f t="shared" si="184"/>
        <v>0.54180080132073749</v>
      </c>
      <c r="W43" s="184">
        <f t="shared" si="406"/>
        <v>50945.484920523253</v>
      </c>
      <c r="X43" s="286">
        <f t="shared" si="185"/>
        <v>0.5418008013207376</v>
      </c>
      <c r="Y43" s="184">
        <f t="shared" si="406"/>
        <v>11221.556058626576</v>
      </c>
      <c r="Z43" s="286">
        <f t="shared" si="186"/>
        <v>0.5418008013207376</v>
      </c>
      <c r="AA43" s="184">
        <f t="shared" si="406"/>
        <v>13.744402727904474</v>
      </c>
      <c r="AB43" s="298">
        <f t="shared" ref="AB43" si="407">+AC43/AC$58*100</f>
        <v>0.4817247584196962</v>
      </c>
      <c r="AC43" s="270">
        <f t="shared" si="19"/>
        <v>11310523.794532651</v>
      </c>
    </row>
    <row r="44" spans="1:30">
      <c r="A44" s="269" t="s">
        <v>38</v>
      </c>
      <c r="B44" s="286">
        <f t="shared" si="7"/>
        <v>1.2559259130544655</v>
      </c>
      <c r="C44" s="184">
        <f t="shared" ref="C44:S44" si="408">+C105+C166+C227</f>
        <v>20276833.714363046</v>
      </c>
      <c r="D44" s="286">
        <f t="shared" si="7"/>
        <v>1.2555714928201249</v>
      </c>
      <c r="E44" s="184">
        <f t="shared" si="408"/>
        <v>2761286.0509289466</v>
      </c>
      <c r="F44" s="286">
        <f t="shared" ref="F44" si="409">+G44/G$58*100</f>
        <v>1.6503691182107914</v>
      </c>
      <c r="G44" s="184">
        <f t="shared" si="408"/>
        <v>1144838.9751335126</v>
      </c>
      <c r="H44" s="286">
        <f t="shared" ref="H44" si="410">+I44/I$58*100</f>
        <v>1.2567476933821098</v>
      </c>
      <c r="I44" s="184">
        <f t="shared" si="408"/>
        <v>699311.779370395</v>
      </c>
      <c r="J44" s="286">
        <f t="shared" ref="J44" si="411">+K44/K$58*100</f>
        <v>1.2526141456780366</v>
      </c>
      <c r="K44" s="184">
        <f t="shared" si="408"/>
        <v>808210.05876095174</v>
      </c>
      <c r="L44" s="286">
        <f t="shared" ref="L44" si="412">+M44/M$58*100</f>
        <v>1.2511020798309196</v>
      </c>
      <c r="M44" s="184">
        <f t="shared" si="408"/>
        <v>55799.177787398934</v>
      </c>
      <c r="N44" s="286">
        <f t="shared" ref="N44" si="413">+O44/O$58*100</f>
        <v>1.2559911461636397</v>
      </c>
      <c r="O44" s="184">
        <f t="shared" si="408"/>
        <v>599267.72719252086</v>
      </c>
      <c r="P44" s="286">
        <f t="shared" ref="P44" si="414">+Q44/Q$58*100</f>
        <v>1.2559062846949087</v>
      </c>
      <c r="Q44" s="184">
        <f t="shared" si="408"/>
        <v>119200.18042657728</v>
      </c>
      <c r="R44" s="286">
        <f t="shared" ref="R44" si="415">+S44/S$58*100</f>
        <v>1.1983301330544049</v>
      </c>
      <c r="S44" s="184">
        <f t="shared" si="408"/>
        <v>555569.53827409365</v>
      </c>
      <c r="T44" s="286">
        <f t="shared" ref="T44" si="416">+U44/U$58*100</f>
        <v>0.93040068024677691</v>
      </c>
      <c r="U44" s="184">
        <f t="shared" ref="U44:AA44" si="417">+U105+U166+U227</f>
        <v>1902384</v>
      </c>
      <c r="V44" s="286">
        <f t="shared" si="184"/>
        <v>1.2711147124051203</v>
      </c>
      <c r="W44" s="184">
        <f t="shared" si="417"/>
        <v>119522.81217604708</v>
      </c>
      <c r="X44" s="286">
        <f t="shared" si="185"/>
        <v>1.2711147124051205</v>
      </c>
      <c r="Y44" s="184">
        <f t="shared" si="417"/>
        <v>26326.806766302772</v>
      </c>
      <c r="Z44" s="286">
        <f t="shared" si="186"/>
        <v>1.2711147124051205</v>
      </c>
      <c r="AA44" s="184">
        <f t="shared" si="417"/>
        <v>32.2456380242931</v>
      </c>
      <c r="AB44" s="298">
        <f t="shared" ref="AB44" si="418">+AC44/AC$58*100</f>
        <v>1.2380554967962285</v>
      </c>
      <c r="AC44" s="270">
        <f t="shared" si="19"/>
        <v>29068583.06681782</v>
      </c>
      <c r="AD44" s="304"/>
    </row>
    <row r="45" spans="1:30">
      <c r="A45" s="269" t="s">
        <v>39</v>
      </c>
      <c r="B45" s="286">
        <f t="shared" si="7"/>
        <v>26.498564238469779</v>
      </c>
      <c r="C45" s="184">
        <f t="shared" ref="C45:S45" si="419">+C106+C167+C228</f>
        <v>427817417.53067696</v>
      </c>
      <c r="D45" s="286">
        <f t="shared" si="7"/>
        <v>26.503057936783701</v>
      </c>
      <c r="E45" s="184">
        <f t="shared" si="419"/>
        <v>58286226.317091748</v>
      </c>
      <c r="F45" s="286">
        <f t="shared" ref="F45" si="420">+G45/G$58*100</f>
        <v>0</v>
      </c>
      <c r="G45" s="184">
        <f t="shared" si="419"/>
        <v>0</v>
      </c>
      <c r="H45" s="286">
        <f t="shared" ref="H45" si="421">+I45/I$58*100</f>
        <v>26.488144566441651</v>
      </c>
      <c r="I45" s="184">
        <f t="shared" si="419"/>
        <v>14739212.657020228</v>
      </c>
      <c r="J45" s="286">
        <f t="shared" ref="J45" si="422">+K45/K$58*100</f>
        <v>26.540553743904816</v>
      </c>
      <c r="K45" s="184">
        <f t="shared" si="419"/>
        <v>17124461.331464924</v>
      </c>
      <c r="L45" s="286">
        <f t="shared" ref="L45" si="423">+M45/M$58*100</f>
        <v>26.559725637690896</v>
      </c>
      <c r="M45" s="184">
        <f t="shared" si="419"/>
        <v>1184564.2947395134</v>
      </c>
      <c r="N45" s="286">
        <f t="shared" ref="N45" si="424">+O45/O$58*100</f>
        <v>26.497736958852531</v>
      </c>
      <c r="O45" s="184">
        <f t="shared" si="419"/>
        <v>12642795.016174383</v>
      </c>
      <c r="P45" s="286">
        <f t="shared" ref="P45" si="425">+Q45/Q$58*100</f>
        <v>26.498816324983938</v>
      </c>
      <c r="Q45" s="184">
        <f t="shared" si="419"/>
        <v>2515047.2814109186</v>
      </c>
      <c r="R45" s="286">
        <f t="shared" ref="R45" si="426">+S45/S$58*100</f>
        <v>22.942290523794075</v>
      </c>
      <c r="S45" s="184">
        <f t="shared" si="419"/>
        <v>10636499.41003003</v>
      </c>
      <c r="T45" s="286">
        <f t="shared" ref="T45" si="427">+U45/U$58*100</f>
        <v>25.233371679427357</v>
      </c>
      <c r="U45" s="184">
        <f t="shared" ref="U45:AA45" si="428">+U106+U167+U228</f>
        <v>51594505</v>
      </c>
      <c r="V45" s="286">
        <f t="shared" si="184"/>
        <v>26.30598675464535</v>
      </c>
      <c r="W45" s="184">
        <f t="shared" si="428"/>
        <v>2473549.7774483892</v>
      </c>
      <c r="X45" s="286">
        <f t="shared" si="185"/>
        <v>26.305986754645357</v>
      </c>
      <c r="Y45" s="184">
        <f t="shared" si="428"/>
        <v>544838.81220764515</v>
      </c>
      <c r="Z45" s="286">
        <f t="shared" si="186"/>
        <v>26.305986754645357</v>
      </c>
      <c r="AA45" s="184">
        <f t="shared" si="428"/>
        <v>667.33027199184346</v>
      </c>
      <c r="AB45" s="298">
        <f t="shared" ref="AB45" si="429">+AC45/AC$58*100</f>
        <v>25.535757469568658</v>
      </c>
      <c r="AC45" s="270">
        <f t="shared" si="19"/>
        <v>599559784.75853682</v>
      </c>
    </row>
    <row r="46" spans="1:30">
      <c r="A46" s="269" t="s">
        <v>40</v>
      </c>
      <c r="B46" s="286">
        <f t="shared" si="7"/>
        <v>0.13423654036651986</v>
      </c>
      <c r="C46" s="184">
        <f t="shared" ref="C46:S46" si="430">+C107+C168+C229</f>
        <v>2167239.3085540757</v>
      </c>
      <c r="D46" s="286">
        <f t="shared" si="7"/>
        <v>0.13419865642690995</v>
      </c>
      <c r="E46" s="184">
        <f t="shared" si="430"/>
        <v>295133.23627053696</v>
      </c>
      <c r="F46" s="286">
        <f t="shared" ref="F46" si="431">+G46/G$58*100</f>
        <v>1.3663636353045931</v>
      </c>
      <c r="G46" s="184">
        <f t="shared" si="430"/>
        <v>947828.17167451209</v>
      </c>
      <c r="H46" s="286">
        <f t="shared" ref="H46" si="432">+I46/I$58*100</f>
        <v>0.13432438345445466</v>
      </c>
      <c r="I46" s="184">
        <f t="shared" si="430"/>
        <v>74744.218032796052</v>
      </c>
      <c r="J46" s="286">
        <f t="shared" ref="J46" si="433">+K46/K$58*100</f>
        <v>0.13388257277413521</v>
      </c>
      <c r="K46" s="184">
        <f t="shared" si="430"/>
        <v>86383.538284473078</v>
      </c>
      <c r="L46" s="286">
        <f t="shared" ref="L46" si="434">+M46/M$58*100</f>
        <v>0.13372117754619009</v>
      </c>
      <c r="M46" s="184">
        <f t="shared" si="430"/>
        <v>5963.9671935071747</v>
      </c>
      <c r="N46" s="286">
        <f t="shared" ref="N46" si="435">+O46/O$58*100</f>
        <v>0.13424350989136416</v>
      </c>
      <c r="O46" s="184">
        <f t="shared" si="430"/>
        <v>64051.250129165448</v>
      </c>
      <c r="P46" s="286">
        <f t="shared" ref="P46" si="436">+Q46/Q$58*100</f>
        <v>0.13423441332622085</v>
      </c>
      <c r="Q46" s="184">
        <f t="shared" si="430"/>
        <v>12740.414219543673</v>
      </c>
      <c r="R46" s="286">
        <f t="shared" ref="R46" si="437">+S46/S$58*100</f>
        <v>4.4579769080174241E-2</v>
      </c>
      <c r="S46" s="184">
        <f t="shared" si="430"/>
        <v>20668.062198444</v>
      </c>
      <c r="T46" s="286">
        <f t="shared" ref="T46" si="438">+U46/U$58*100</f>
        <v>0.15581652575115348</v>
      </c>
      <c r="U46" s="184">
        <f t="shared" ref="U46:AA46" si="439">+U107+U168+U229</f>
        <v>318597</v>
      </c>
      <c r="V46" s="286">
        <f t="shared" si="184"/>
        <v>0.13585995874652207</v>
      </c>
      <c r="W46" s="184">
        <f t="shared" si="439"/>
        <v>12774.900780418855</v>
      </c>
      <c r="X46" s="286">
        <f t="shared" si="185"/>
        <v>0.13585995874652207</v>
      </c>
      <c r="Y46" s="184">
        <f t="shared" si="439"/>
        <v>2813.8757629748793</v>
      </c>
      <c r="Z46" s="286">
        <f t="shared" si="186"/>
        <v>0.13585995874652207</v>
      </c>
      <c r="AA46" s="184">
        <f t="shared" si="439"/>
        <v>3.4464954334817723</v>
      </c>
      <c r="AB46" s="298">
        <f t="shared" ref="AB46" si="440">+AC46/AC$58*100</f>
        <v>0.17074419872184127</v>
      </c>
      <c r="AC46" s="270">
        <f t="shared" si="19"/>
        <v>4008941.3895958811</v>
      </c>
    </row>
    <row r="47" spans="1:30">
      <c r="A47" s="269" t="s">
        <v>41</v>
      </c>
      <c r="B47" s="286">
        <f t="shared" si="7"/>
        <v>0.59436583652871622</v>
      </c>
      <c r="C47" s="184">
        <f t="shared" ref="C47:S47" si="441">+C108+C169+C230</f>
        <v>9595993.7664479241</v>
      </c>
      <c r="D47" s="286">
        <f t="shared" si="7"/>
        <v>0.59488770466732743</v>
      </c>
      <c r="E47" s="184">
        <f t="shared" si="441"/>
        <v>1308292.7815424362</v>
      </c>
      <c r="F47" s="286">
        <f t="shared" ref="F47" si="442">+G47/G$58*100</f>
        <v>0</v>
      </c>
      <c r="G47" s="184">
        <f t="shared" si="441"/>
        <v>0</v>
      </c>
      <c r="H47" s="286">
        <f t="shared" ref="H47" si="443">+I47/I$58*100</f>
        <v>0.59315582417368995</v>
      </c>
      <c r="I47" s="184">
        <f t="shared" si="441"/>
        <v>330058.97447125649</v>
      </c>
      <c r="J47" s="286">
        <f t="shared" ref="J47" si="444">+K47/K$58*100</f>
        <v>0.59924209869317213</v>
      </c>
      <c r="K47" s="184">
        <f t="shared" si="441"/>
        <v>386642.20220400521</v>
      </c>
      <c r="L47" s="286">
        <f t="shared" ref="L47" si="445">+M47/M$58*100</f>
        <v>0.60146922237279377</v>
      </c>
      <c r="M47" s="184">
        <f t="shared" si="441"/>
        <v>26825.539349565926</v>
      </c>
      <c r="N47" s="286">
        <f t="shared" ref="N47" si="446">+O47/O$58*100</f>
        <v>0.59426973823163243</v>
      </c>
      <c r="O47" s="184">
        <f t="shared" si="441"/>
        <v>283542.34538765281</v>
      </c>
      <c r="P47" s="286">
        <f t="shared" ref="P47" si="447">+Q47/Q$58*100</f>
        <v>0.59439515177518742</v>
      </c>
      <c r="Q47" s="184">
        <f t="shared" si="441"/>
        <v>56415.044816418667</v>
      </c>
      <c r="R47" s="286">
        <f t="shared" ref="R47" si="448">+S47/S$58*100</f>
        <v>1.4888714041392264</v>
      </c>
      <c r="S47" s="184">
        <f t="shared" si="441"/>
        <v>690270.21496886387</v>
      </c>
      <c r="T47" s="286">
        <f t="shared" ref="T47" si="449">+U47/U$58*100</f>
        <v>1.1504092305757392</v>
      </c>
      <c r="U47" s="184">
        <f t="shared" ref="U47:AA47" si="450">+U108+U169+U230</f>
        <v>2352234</v>
      </c>
      <c r="V47" s="286">
        <f t="shared" si="184"/>
        <v>0.57200157267522511</v>
      </c>
      <c r="W47" s="184">
        <f t="shared" si="450"/>
        <v>53785.260974522476</v>
      </c>
      <c r="X47" s="286">
        <f t="shared" si="185"/>
        <v>0.57200157267522522</v>
      </c>
      <c r="Y47" s="184">
        <f t="shared" si="450"/>
        <v>11847.062052604468</v>
      </c>
      <c r="Z47" s="286">
        <f t="shared" si="186"/>
        <v>0.57200157267522522</v>
      </c>
      <c r="AA47" s="184">
        <f t="shared" si="450"/>
        <v>14.510535895625114</v>
      </c>
      <c r="AB47" s="298">
        <f t="shared" ref="AB47" si="451">+AC47/AC$58*100</f>
        <v>0.64294805152133316</v>
      </c>
      <c r="AC47" s="270">
        <f t="shared" si="19"/>
        <v>15095921.702751145</v>
      </c>
    </row>
    <row r="48" spans="1:30">
      <c r="A48" s="269" t="s">
        <v>42</v>
      </c>
      <c r="B48" s="286">
        <f t="shared" si="7"/>
        <v>0.28471162401306649</v>
      </c>
      <c r="C48" s="184">
        <f t="shared" ref="C48:S48" si="452">+C109+C170+C231</f>
        <v>4596648.7327416446</v>
      </c>
      <c r="D48" s="286">
        <f t="shared" si="7"/>
        <v>0.28463128785642855</v>
      </c>
      <c r="E48" s="184">
        <f t="shared" si="452"/>
        <v>625968.65993714775</v>
      </c>
      <c r="F48" s="286">
        <f t="shared" ref="F48" si="453">+G48/G$58*100</f>
        <v>0.43781390710496265</v>
      </c>
      <c r="G48" s="184">
        <f t="shared" si="452"/>
        <v>303705.64934748487</v>
      </c>
      <c r="H48" s="286">
        <f t="shared" ref="H48" si="454">+I48/I$58*100</f>
        <v>0.28489792666313857</v>
      </c>
      <c r="I48" s="184">
        <f t="shared" si="452"/>
        <v>158530.21022665984</v>
      </c>
      <c r="J48" s="286">
        <f t="shared" ref="J48" si="455">+K48/K$58*100</f>
        <v>0.28396089129623747</v>
      </c>
      <c r="K48" s="184">
        <f t="shared" si="452"/>
        <v>183216.87443192379</v>
      </c>
      <c r="L48" s="286">
        <f t="shared" ref="L48" si="456">+M48/M$58*100</f>
        <v>0.28361861530760391</v>
      </c>
      <c r="M48" s="184">
        <f t="shared" si="452"/>
        <v>12649.395916201865</v>
      </c>
      <c r="N48" s="286">
        <f t="shared" ref="N48" si="457">+O48/O$58*100</f>
        <v>0.28472648188740574</v>
      </c>
      <c r="O48" s="184">
        <f t="shared" si="452"/>
        <v>135850.79177776107</v>
      </c>
      <c r="P48" s="286">
        <f t="shared" ref="P48" si="458">+Q48/Q$58*100</f>
        <v>0.2847073844684378</v>
      </c>
      <c r="Q48" s="184">
        <f t="shared" si="452"/>
        <v>27022.057307134892</v>
      </c>
      <c r="R48" s="286">
        <f t="shared" ref="R48" si="459">+S48/S$58*100</f>
        <v>0.12033654601079531</v>
      </c>
      <c r="S48" s="184">
        <f t="shared" si="452"/>
        <v>55790.401543446365</v>
      </c>
      <c r="T48" s="286">
        <f t="shared" ref="T48" si="460">+U48/U$58*100</f>
        <v>0</v>
      </c>
      <c r="U48" s="184">
        <f t="shared" ref="U48:AA48" si="461">+U109+U170+U231</f>
        <v>0</v>
      </c>
      <c r="V48" s="286">
        <f t="shared" si="184"/>
        <v>0.28815484301033684</v>
      </c>
      <c r="W48" s="184">
        <f t="shared" si="461"/>
        <v>27095.176259564851</v>
      </c>
      <c r="X48" s="286">
        <f t="shared" si="185"/>
        <v>0.28815484301033684</v>
      </c>
      <c r="Y48" s="184">
        <f t="shared" si="461"/>
        <v>5968.144964944463</v>
      </c>
      <c r="Z48" s="286">
        <f t="shared" si="186"/>
        <v>0.28815484301033684</v>
      </c>
      <c r="AA48" s="184">
        <f t="shared" si="461"/>
        <v>7.3099120574862262</v>
      </c>
      <c r="AB48" s="298">
        <f t="shared" ref="AB48" si="462">+AC48/AC$58*100</f>
        <v>0.26118636841259635</v>
      </c>
      <c r="AC48" s="270">
        <f t="shared" si="19"/>
        <v>6132453.4043659735</v>
      </c>
    </row>
    <row r="49" spans="1:29">
      <c r="A49" s="269" t="s">
        <v>43</v>
      </c>
      <c r="B49" s="286">
        <f t="shared" si="7"/>
        <v>0.32285469233935715</v>
      </c>
      <c r="C49" s="184">
        <f t="shared" ref="C49:S49" si="463">+C110+C171+C232</f>
        <v>5212465.8329134146</v>
      </c>
      <c r="D49" s="286">
        <f t="shared" si="7"/>
        <v>0.32285367026469275</v>
      </c>
      <c r="E49" s="184">
        <f t="shared" si="463"/>
        <v>710028.33473921986</v>
      </c>
      <c r="F49" s="286">
        <f t="shared" ref="F49" si="464">+G49/G$58*100</f>
        <v>4.1221458496371284</v>
      </c>
      <c r="G49" s="184">
        <f t="shared" si="463"/>
        <v>2859477.421006056</v>
      </c>
      <c r="H49" s="286">
        <f t="shared" ref="H49" si="465">+I49/I$58*100</f>
        <v>0.32285701855424181</v>
      </c>
      <c r="I49" s="184">
        <f t="shared" si="463"/>
        <v>179652.3815530414</v>
      </c>
      <c r="J49" s="286">
        <f t="shared" ref="J49" si="466">+K49/K$58*100</f>
        <v>0.32284502599092557</v>
      </c>
      <c r="K49" s="184">
        <f t="shared" si="463"/>
        <v>208305.64490038395</v>
      </c>
      <c r="L49" s="286">
        <f t="shared" ref="L49" si="467">+M49/M$58*100</f>
        <v>0.32284117137111751</v>
      </c>
      <c r="M49" s="184">
        <f t="shared" si="463"/>
        <v>14398.722701239258</v>
      </c>
      <c r="N49" s="286">
        <f t="shared" ref="N49" si="468">+O49/O$58*100</f>
        <v>0.32285484892973826</v>
      </c>
      <c r="O49" s="184">
        <f t="shared" si="463"/>
        <v>154042.87850449653</v>
      </c>
      <c r="P49" s="286">
        <f t="shared" ref="P49" si="469">+Q49/Q$58*100</f>
        <v>0.32285469241820747</v>
      </c>
      <c r="Q49" s="184">
        <f t="shared" si="463"/>
        <v>30642.682544714124</v>
      </c>
      <c r="R49" s="286">
        <f t="shared" ref="R49" si="470">+S49/S$58*100</f>
        <v>0.13541566439857178</v>
      </c>
      <c r="S49" s="184">
        <f t="shared" si="463"/>
        <v>62781.37891203184</v>
      </c>
      <c r="T49" s="286">
        <f t="shared" ref="T49" si="471">+U49/U$58*100</f>
        <v>0</v>
      </c>
      <c r="U49" s="184">
        <f t="shared" ref="U49:AA49" si="472">+U110+U171+U232</f>
        <v>0</v>
      </c>
      <c r="V49" s="286">
        <f t="shared" si="184"/>
        <v>0.32289892168540274</v>
      </c>
      <c r="W49" s="184">
        <f t="shared" si="472"/>
        <v>30362.159128366853</v>
      </c>
      <c r="X49" s="286">
        <f t="shared" si="185"/>
        <v>0.32289892168540285</v>
      </c>
      <c r="Y49" s="184">
        <f t="shared" si="472"/>
        <v>6687.7500773901729</v>
      </c>
      <c r="Z49" s="286">
        <f t="shared" si="186"/>
        <v>0.3228989216854028</v>
      </c>
      <c r="AA49" s="184">
        <f t="shared" si="472"/>
        <v>8.1912998453152994</v>
      </c>
      <c r="AB49" s="298">
        <f t="shared" ref="AB49" si="473">+AC49/AC$58*100</f>
        <v>0.40328646038200805</v>
      </c>
      <c r="AC49" s="270">
        <f t="shared" si="19"/>
        <v>9468853.3782801963</v>
      </c>
    </row>
    <row r="50" spans="1:29">
      <c r="A50" s="269" t="s">
        <v>44</v>
      </c>
      <c r="B50" s="286">
        <f t="shared" si="7"/>
        <v>0.91792966306296575</v>
      </c>
      <c r="C50" s="184">
        <f t="shared" ref="C50:S50" si="474">+C111+C172+C233</f>
        <v>14819908.520035356</v>
      </c>
      <c r="D50" s="286">
        <f t="shared" si="7"/>
        <v>0.91767063120111481</v>
      </c>
      <c r="E50" s="184">
        <f t="shared" si="474"/>
        <v>2018165.5347966854</v>
      </c>
      <c r="F50" s="286">
        <f t="shared" ref="F50" si="475">+G50/G$58*100</f>
        <v>1.306465856715707</v>
      </c>
      <c r="G50" s="184">
        <f t="shared" si="474"/>
        <v>906277.88410804537</v>
      </c>
      <c r="H50" s="286">
        <f t="shared" ref="H50" si="476">+I50/I$58*100</f>
        <v>0.91853031198276969</v>
      </c>
      <c r="I50" s="184">
        <f t="shared" si="474"/>
        <v>511112.1908246174</v>
      </c>
      <c r="J50" s="286">
        <f t="shared" ref="J50" si="477">+K50/K$58*100</f>
        <v>0.91550917766748696</v>
      </c>
      <c r="K50" s="184">
        <f t="shared" si="474"/>
        <v>590703.63274423301</v>
      </c>
      <c r="L50" s="286">
        <f t="shared" ref="L50" si="478">+M50/M$58*100</f>
        <v>0.91440372495301592</v>
      </c>
      <c r="M50" s="184">
        <f t="shared" si="474"/>
        <v>40782.424424559089</v>
      </c>
      <c r="N50" s="286">
        <f t="shared" ref="N50" si="479">+O50/O$58*100</f>
        <v>0.91797738711597954</v>
      </c>
      <c r="O50" s="184">
        <f t="shared" si="474"/>
        <v>437992.11807457206</v>
      </c>
      <c r="P50" s="286">
        <f t="shared" ref="P50" si="480">+Q50/Q$58*100</f>
        <v>0.91791504670108504</v>
      </c>
      <c r="Q50" s="184">
        <f t="shared" si="474"/>
        <v>87120.862851338679</v>
      </c>
      <c r="R50" s="286">
        <f t="shared" ref="R50" si="481">+S50/S$58*100</f>
        <v>0.65425603743507588</v>
      </c>
      <c r="S50" s="184">
        <f t="shared" si="474"/>
        <v>303326.03228824987</v>
      </c>
      <c r="T50" s="286">
        <f t="shared" ref="T50" si="482">+U50/U$58*100</f>
        <v>-1.0368303361062579E-4</v>
      </c>
      <c r="U50" s="184">
        <f t="shared" ref="U50:AA50" si="483">+U111+U172+U233</f>
        <v>-212</v>
      </c>
      <c r="V50" s="286">
        <f t="shared" si="184"/>
        <v>0.92903083136024711</v>
      </c>
      <c r="W50" s="184">
        <f t="shared" si="483"/>
        <v>87356.692892275882</v>
      </c>
      <c r="X50" s="286">
        <f t="shared" si="185"/>
        <v>0.92903083136024722</v>
      </c>
      <c r="Y50" s="184">
        <f t="shared" si="483"/>
        <v>19241.705676492584</v>
      </c>
      <c r="Z50" s="286">
        <f t="shared" si="186"/>
        <v>0.92903083136024722</v>
      </c>
      <c r="AA50" s="184">
        <f t="shared" si="483"/>
        <v>23.567654129946753</v>
      </c>
      <c r="AB50" s="298">
        <f t="shared" ref="AB50" si="484">+AC50/AC$58*100</f>
        <v>0.84422716297889544</v>
      </c>
      <c r="AC50" s="270">
        <f t="shared" si="19"/>
        <v>19821799.166370556</v>
      </c>
    </row>
    <row r="51" spans="1:29">
      <c r="A51" s="269" t="s">
        <v>45</v>
      </c>
      <c r="B51" s="286">
        <f t="shared" si="7"/>
        <v>0.78992659627201733</v>
      </c>
      <c r="C51" s="184">
        <f t="shared" ref="C51:S51" si="485">+C112+C173+C234</f>
        <v>12753308.194912506</v>
      </c>
      <c r="D51" s="286">
        <f t="shared" si="7"/>
        <v>0.78970368514262212</v>
      </c>
      <c r="E51" s="184">
        <f t="shared" si="485"/>
        <v>1736737.2408668592</v>
      </c>
      <c r="F51" s="286">
        <f t="shared" ref="F51" si="486">+G51/G$58*100</f>
        <v>0.40349614309463022</v>
      </c>
      <c r="G51" s="184">
        <f t="shared" si="485"/>
        <v>279899.87562999298</v>
      </c>
      <c r="H51" s="286">
        <f t="shared" ref="H51" si="487">+I51/I$58*100</f>
        <v>0.79044350444464795</v>
      </c>
      <c r="I51" s="184">
        <f t="shared" si="485"/>
        <v>439838.84473849658</v>
      </c>
      <c r="J51" s="286">
        <f t="shared" ref="J51" si="488">+K51/K$58*100</f>
        <v>0.78784363730022566</v>
      </c>
      <c r="K51" s="184">
        <f t="shared" si="485"/>
        <v>508331.43996804382</v>
      </c>
      <c r="L51" s="286">
        <f t="shared" ref="L51" si="489">+M51/M$58*100</f>
        <v>0.78689224445692529</v>
      </c>
      <c r="M51" s="184">
        <f t="shared" si="485"/>
        <v>35095.409843704605</v>
      </c>
      <c r="N51" s="286">
        <f t="shared" ref="N51" si="490">+O51/O$58*100</f>
        <v>0.78996761924388825</v>
      </c>
      <c r="O51" s="184">
        <f t="shared" si="485"/>
        <v>376915.15675564588</v>
      </c>
      <c r="P51" s="286">
        <f t="shared" ref="P51" si="491">+Q51/Q$58*100</f>
        <v>0.78991400646430698</v>
      </c>
      <c r="Q51" s="184">
        <f t="shared" si="485"/>
        <v>74972.068568714312</v>
      </c>
      <c r="R51" s="286">
        <f t="shared" ref="R51" si="492">+S51/S$58*100</f>
        <v>0.9915401536506474</v>
      </c>
      <c r="S51" s="184">
        <f t="shared" si="485"/>
        <v>459697.61599819845</v>
      </c>
      <c r="T51" s="286">
        <f t="shared" ref="T51" si="493">+U51/U$58*100</f>
        <v>0.28332220354656035</v>
      </c>
      <c r="U51" s="184">
        <f t="shared" ref="U51:AA51" si="494">+U112+U173+U234</f>
        <v>579307</v>
      </c>
      <c r="V51" s="286">
        <f t="shared" si="184"/>
        <v>0.79947973629564861</v>
      </c>
      <c r="W51" s="184">
        <f t="shared" si="494"/>
        <v>75175.014046541488</v>
      </c>
      <c r="X51" s="286">
        <f t="shared" si="185"/>
        <v>0.79947973629564872</v>
      </c>
      <c r="Y51" s="184">
        <f t="shared" si="494"/>
        <v>16558.496511463596</v>
      </c>
      <c r="Z51" s="286">
        <f t="shared" si="186"/>
        <v>0.79947973629564872</v>
      </c>
      <c r="AA51" s="184">
        <f t="shared" si="494"/>
        <v>20.28120195034802</v>
      </c>
      <c r="AB51" s="298">
        <f t="shared" ref="AB51" si="495">+AC51/AC$58*100</f>
        <v>0.73834877174104541</v>
      </c>
      <c r="AC51" s="270">
        <f t="shared" si="19"/>
        <v>17335856.63904212</v>
      </c>
    </row>
    <row r="52" spans="1:29">
      <c r="A52" s="269" t="s">
        <v>46</v>
      </c>
      <c r="B52" s="286">
        <f t="shared" si="7"/>
        <v>7.1476904784978661</v>
      </c>
      <c r="C52" s="184">
        <f t="shared" ref="C52:S52" si="496">+C113+C174+C235</f>
        <v>115398949.70536532</v>
      </c>
      <c r="D52" s="286">
        <f t="shared" si="7"/>
        <v>7.1456734054887781</v>
      </c>
      <c r="E52" s="184">
        <f t="shared" si="496"/>
        <v>15714954.036390211</v>
      </c>
      <c r="F52" s="286">
        <f t="shared" ref="F52" si="497">+G52/G$58*100</f>
        <v>5.2206805713334639</v>
      </c>
      <c r="G52" s="184">
        <f t="shared" si="496"/>
        <v>3621516.2588987923</v>
      </c>
      <c r="H52" s="286">
        <f t="shared" ref="H52" si="498">+I52/I$58*100</f>
        <v>7.1523676100495548</v>
      </c>
      <c r="I52" s="184">
        <f t="shared" si="496"/>
        <v>3979903.7996516721</v>
      </c>
      <c r="J52" s="286">
        <f t="shared" ref="J52" si="499">+K52/K$58*100</f>
        <v>7.1288426679643635</v>
      </c>
      <c r="K52" s="184">
        <f t="shared" si="496"/>
        <v>4599662.5309179453</v>
      </c>
      <c r="L52" s="286">
        <f t="shared" ref="L52" si="500">+M52/M$58*100</f>
        <v>7.1202369755588357</v>
      </c>
      <c r="M52" s="184">
        <f t="shared" si="496"/>
        <v>317562.71154254075</v>
      </c>
      <c r="N52" s="286">
        <f t="shared" ref="N52" si="501">+O52/O$58*100</f>
        <v>7.1480618412848056</v>
      </c>
      <c r="O52" s="184">
        <f t="shared" si="496"/>
        <v>3410535.8039683439</v>
      </c>
      <c r="P52" s="286">
        <f t="shared" ref="P52" si="502">+Q52/Q$58*100</f>
        <v>7.1475773275691932</v>
      </c>
      <c r="Q52" s="184">
        <f t="shared" si="496"/>
        <v>678388.60067981225</v>
      </c>
      <c r="R52" s="286">
        <f t="shared" ref="R52" si="503">+S52/S$58*100</f>
        <v>7.9984801105594316</v>
      </c>
      <c r="S52" s="184">
        <f t="shared" si="496"/>
        <v>3708253.4932101863</v>
      </c>
      <c r="T52" s="286">
        <f t="shared" ref="T52" si="504">+U52/U$58*100</f>
        <v>8.2254567611769804</v>
      </c>
      <c r="U52" s="184">
        <f t="shared" ref="U52:AA52" si="505">+U113+U174+U235</f>
        <v>16818536</v>
      </c>
      <c r="V52" s="286">
        <f t="shared" si="184"/>
        <v>7.2341325400269776</v>
      </c>
      <c r="W52" s="184">
        <f t="shared" si="505"/>
        <v>680224.88953986857</v>
      </c>
      <c r="X52" s="286">
        <f t="shared" si="185"/>
        <v>7.2341325400269785</v>
      </c>
      <c r="Y52" s="184">
        <f t="shared" si="505"/>
        <v>149830.38717469736</v>
      </c>
      <c r="Z52" s="286">
        <f t="shared" si="186"/>
        <v>7.2341325400269785</v>
      </c>
      <c r="AA52" s="184">
        <f t="shared" si="505"/>
        <v>183.51547427540442</v>
      </c>
      <c r="AB52" s="298">
        <f t="shared" ref="AB52" si="506">+AC52/AC$58*100</f>
        <v>7.2011961497817909</v>
      </c>
      <c r="AC52" s="270">
        <f t="shared" si="19"/>
        <v>169078501.73281369</v>
      </c>
    </row>
    <row r="53" spans="1:29">
      <c r="A53" s="269" t="s">
        <v>47</v>
      </c>
      <c r="B53" s="286">
        <f t="shared" si="7"/>
        <v>14.124980758707089</v>
      </c>
      <c r="C53" s="184">
        <f t="shared" ref="C53:S53" si="507">+C114+C175+C236</f>
        <v>228046800.44089556</v>
      </c>
      <c r="D53" s="286">
        <f t="shared" si="7"/>
        <v>14.128406096845584</v>
      </c>
      <c r="E53" s="184">
        <f t="shared" si="507"/>
        <v>31071564.542655792</v>
      </c>
      <c r="F53" s="286">
        <f t="shared" ref="F53" si="508">+G53/G$58*100</f>
        <v>9.9461756609566443</v>
      </c>
      <c r="G53" s="184">
        <f t="shared" si="507"/>
        <v>6899528.9747860711</v>
      </c>
      <c r="H53" s="286">
        <f t="shared" ref="H53" si="509">+I53/I$58*100</f>
        <v>14.117038282883595</v>
      </c>
      <c r="I53" s="184">
        <f t="shared" si="507"/>
        <v>7855364.4562303573</v>
      </c>
      <c r="J53" s="286">
        <f t="shared" ref="J53" si="510">+K53/K$58*100</f>
        <v>14.156987439551772</v>
      </c>
      <c r="K53" s="184">
        <f t="shared" si="507"/>
        <v>9134352.8970006704</v>
      </c>
      <c r="L53" s="286">
        <f t="shared" ref="L53" si="511">+M53/M$58*100</f>
        <v>14.171601189099386</v>
      </c>
      <c r="M53" s="184">
        <f t="shared" si="507"/>
        <v>632053.6965213411</v>
      </c>
      <c r="N53" s="286">
        <f t="shared" ref="N53" si="512">+O53/O$58*100</f>
        <v>14.124350150827111</v>
      </c>
      <c r="O53" s="184">
        <f t="shared" si="507"/>
        <v>6739113.7579362486</v>
      </c>
      <c r="P53" s="286">
        <f t="shared" ref="P53" si="513">+Q53/Q$58*100</f>
        <v>14.125173185380364</v>
      </c>
      <c r="Q53" s="184">
        <f t="shared" si="507"/>
        <v>1340643.9738160954</v>
      </c>
      <c r="R53" s="286">
        <f t="shared" ref="R53" si="514">+S53/S$58*100</f>
        <v>6.1779321285311894</v>
      </c>
      <c r="S53" s="184">
        <f t="shared" si="507"/>
        <v>2864211.4601493822</v>
      </c>
      <c r="T53" s="286">
        <f t="shared" ref="T53" si="515">+U53/U$58*100</f>
        <v>16.775983308127106</v>
      </c>
      <c r="U53" s="184">
        <f t="shared" ref="U53:AA53" si="516">+U114+U175+U236</f>
        <v>34301740</v>
      </c>
      <c r="V53" s="286">
        <f t="shared" si="184"/>
        <v>13.978187700682209</v>
      </c>
      <c r="W53" s="184">
        <f t="shared" si="516"/>
        <v>1314367.8432837571</v>
      </c>
      <c r="X53" s="286">
        <f t="shared" si="185"/>
        <v>13.978187700682213</v>
      </c>
      <c r="Y53" s="184">
        <f t="shared" si="516"/>
        <v>289510.4925995727</v>
      </c>
      <c r="Z53" s="286">
        <f t="shared" si="186"/>
        <v>13.978187700682213</v>
      </c>
      <c r="AA53" s="184">
        <f t="shared" si="516"/>
        <v>354.59866559090636</v>
      </c>
      <c r="AB53" s="298">
        <f t="shared" ref="AB53" si="517">+AC53/AC$58*100</f>
        <v>14.07583141587698</v>
      </c>
      <c r="AC53" s="270">
        <f t="shared" si="19"/>
        <v>330489607.13454044</v>
      </c>
    </row>
    <row r="54" spans="1:29">
      <c r="A54" s="269" t="s">
        <v>48</v>
      </c>
      <c r="B54" s="286">
        <f t="shared" si="7"/>
        <v>3.7216216619083449</v>
      </c>
      <c r="C54" s="184">
        <f t="shared" ref="C54:S54" si="518">+C115+C176+C237</f>
        <v>60085314.588946126</v>
      </c>
      <c r="D54" s="286">
        <f t="shared" si="7"/>
        <v>3.7205714286384777</v>
      </c>
      <c r="E54" s="184">
        <f t="shared" si="518"/>
        <v>8182379.1366184019</v>
      </c>
      <c r="F54" s="286">
        <f t="shared" ref="F54" si="519">+G54/G$58*100</f>
        <v>2.5961429930031592</v>
      </c>
      <c r="G54" s="184">
        <f t="shared" si="518"/>
        <v>1800909.6574904346</v>
      </c>
      <c r="H54" s="286">
        <f t="shared" ref="H54" si="520">+I54/I$58*100</f>
        <v>3.7240568863635928</v>
      </c>
      <c r="I54" s="184">
        <f t="shared" si="518"/>
        <v>2072235.2317758943</v>
      </c>
      <c r="J54" s="286">
        <f t="shared" ref="J54" si="521">+K54/K$58*100</f>
        <v>3.7118080811187428</v>
      </c>
      <c r="K54" s="184">
        <f t="shared" si="518"/>
        <v>2394927.94944169</v>
      </c>
      <c r="L54" s="286">
        <f t="shared" ref="L54" si="522">+M54/M$58*100</f>
        <v>3.7073271340996707</v>
      </c>
      <c r="M54" s="184">
        <f t="shared" si="518"/>
        <v>165346.86434190295</v>
      </c>
      <c r="N54" s="286">
        <f t="shared" ref="N54" si="523">+O54/O$58*100</f>
        <v>3.7218149817885653</v>
      </c>
      <c r="O54" s="184">
        <f t="shared" si="518"/>
        <v>1775779.7194510787</v>
      </c>
      <c r="P54" s="286">
        <f t="shared" ref="P54" si="524">+Q54/Q$58*100</f>
        <v>3.7215626903558223</v>
      </c>
      <c r="Q54" s="184">
        <f t="shared" si="518"/>
        <v>353219.78205324186</v>
      </c>
      <c r="R54" s="286">
        <f t="shared" ref="R54" si="525">+S54/S$58*100</f>
        <v>5.1021217980537585</v>
      </c>
      <c r="S54" s="184">
        <f t="shared" si="518"/>
        <v>2365444.5243214313</v>
      </c>
      <c r="T54" s="286">
        <f t="shared" ref="T54" si="526">+U54/U$58*100</f>
        <v>3.2916159756891847</v>
      </c>
      <c r="U54" s="184">
        <f t="shared" ref="U54:AA54" si="527">+U115+U176+U237</f>
        <v>6730345</v>
      </c>
      <c r="V54" s="286">
        <f t="shared" si="184"/>
        <v>3.7666298562101059</v>
      </c>
      <c r="W54" s="184">
        <f t="shared" si="527"/>
        <v>354175.89651578816</v>
      </c>
      <c r="X54" s="286">
        <f t="shared" si="185"/>
        <v>3.7666298562101068</v>
      </c>
      <c r="Y54" s="184">
        <f t="shared" si="527"/>
        <v>78012.893263582679</v>
      </c>
      <c r="Z54" s="286">
        <f t="shared" si="186"/>
        <v>3.7666298562101068</v>
      </c>
      <c r="AA54" s="184">
        <f t="shared" si="527"/>
        <v>95.551866192337997</v>
      </c>
      <c r="AB54" s="298">
        <f t="shared" ref="AB54" si="528">+AC54/AC$58*100</f>
        <v>3.6780680919496134</v>
      </c>
      <c r="AC54" s="270">
        <f t="shared" si="19"/>
        <v>86358186.79608576</v>
      </c>
    </row>
    <row r="55" spans="1:29">
      <c r="A55" s="269" t="s">
        <v>49</v>
      </c>
      <c r="B55" s="286">
        <f t="shared" si="7"/>
        <v>1.2200686050097724</v>
      </c>
      <c r="C55" s="184">
        <f t="shared" ref="C55:S55" si="529">+C116+C177+C238</f>
        <v>19697920.049862996</v>
      </c>
      <c r="D55" s="286">
        <f t="shared" si="7"/>
        <v>1.2205228624603837</v>
      </c>
      <c r="E55" s="184">
        <f t="shared" si="529"/>
        <v>2684206.1756132501</v>
      </c>
      <c r="F55" s="286">
        <f t="shared" ref="F55" si="530">+G55/G$58*100</f>
        <v>2.7928385067073465</v>
      </c>
      <c r="G55" s="184">
        <f t="shared" si="529"/>
        <v>1937354.7035335831</v>
      </c>
      <c r="H55" s="286">
        <f t="shared" ref="H55" si="531">+I55/I$58*100</f>
        <v>1.2190152543126573</v>
      </c>
      <c r="I55" s="184">
        <f t="shared" si="529"/>
        <v>678315.72801928176</v>
      </c>
      <c r="J55" s="286">
        <f t="shared" ref="J55" si="532">+K55/K$58*100</f>
        <v>1.2243132691005569</v>
      </c>
      <c r="K55" s="184">
        <f t="shared" si="529"/>
        <v>789949.80423597177</v>
      </c>
      <c r="L55" s="286">
        <f t="shared" ref="L55" si="533">+M55/M$58*100</f>
        <v>1.2262510574798682</v>
      </c>
      <c r="M55" s="184">
        <f t="shared" si="529"/>
        <v>54690.821693424296</v>
      </c>
      <c r="N55" s="286">
        <f t="shared" ref="N55" si="534">+O55/O$58*100</f>
        <v>1.2199849467077428</v>
      </c>
      <c r="O55" s="184">
        <f t="shared" si="529"/>
        <v>582088.18466255732</v>
      </c>
      <c r="P55" s="286">
        <f t="shared" ref="P55" si="535">+Q55/Q$58*100</f>
        <v>1.2200943924405006</v>
      </c>
      <c r="Q55" s="184">
        <f t="shared" si="529"/>
        <v>115801.21342548486</v>
      </c>
      <c r="R55" s="286">
        <f t="shared" ref="R55" si="536">+S55/S$58*100</f>
        <v>0.97691497193358989</v>
      </c>
      <c r="S55" s="184">
        <f t="shared" si="529"/>
        <v>452917.09264357848</v>
      </c>
      <c r="T55" s="286">
        <f t="shared" ref="T55" si="537">+U55/U$58*100</f>
        <v>3.3651746863977046</v>
      </c>
      <c r="U55" s="184">
        <f t="shared" ref="U55:AA55" si="538">+U116+U177+U238</f>
        <v>6880750</v>
      </c>
      <c r="V55" s="286">
        <f t="shared" si="184"/>
        <v>1.2006013851510038</v>
      </c>
      <c r="W55" s="184">
        <f t="shared" si="538"/>
        <v>112892.44979643534</v>
      </c>
      <c r="X55" s="286">
        <f t="shared" si="185"/>
        <v>1.200601385151004</v>
      </c>
      <c r="Y55" s="184">
        <f t="shared" si="538"/>
        <v>24866.363642679684</v>
      </c>
      <c r="Z55" s="286">
        <f t="shared" si="186"/>
        <v>1.200601385151004</v>
      </c>
      <c r="AA55" s="184">
        <f t="shared" si="538"/>
        <v>30.456855938510675</v>
      </c>
      <c r="AB55" s="298">
        <f t="shared" ref="AB55" si="539">+AC55/AC$58*100</f>
        <v>1.4485905576014817</v>
      </c>
      <c r="AC55" s="270">
        <f t="shared" si="19"/>
        <v>34011783.043985181</v>
      </c>
    </row>
    <row r="56" spans="1:29">
      <c r="A56" s="269" t="s">
        <v>50</v>
      </c>
      <c r="B56" s="286">
        <f t="shared" si="7"/>
        <v>0.23834945469854707</v>
      </c>
      <c r="C56" s="184">
        <f t="shared" ref="C56:S56" si="540">+C117+C178+C239</f>
        <v>3848134.8370920634</v>
      </c>
      <c r="D56" s="286">
        <f t="shared" si="7"/>
        <v>0.23828219164537343</v>
      </c>
      <c r="E56" s="184">
        <f t="shared" si="540"/>
        <v>524036.5010974399</v>
      </c>
      <c r="F56" s="286">
        <f t="shared" ref="F56" si="541">+G56/G$58*100</f>
        <v>0</v>
      </c>
      <c r="G56" s="184">
        <f t="shared" si="540"/>
        <v>0</v>
      </c>
      <c r="H56" s="286">
        <f t="shared" ref="H56" si="542">+I56/I$58*100</f>
        <v>0.23850540447061883</v>
      </c>
      <c r="I56" s="184">
        <f t="shared" si="540"/>
        <v>132715.29334654796</v>
      </c>
      <c r="J56" s="286">
        <f t="shared" ref="J56" si="543">+K56/K$58*100</f>
        <v>0.23772100617057071</v>
      </c>
      <c r="K56" s="184">
        <f t="shared" si="540"/>
        <v>153382.03630283201</v>
      </c>
      <c r="L56" s="286">
        <f t="shared" ref="L56" si="544">+M56/M$58*100</f>
        <v>0.23743367296732185</v>
      </c>
      <c r="M56" s="184">
        <f t="shared" si="540"/>
        <v>10589.546563945616</v>
      </c>
      <c r="N56" s="286">
        <f t="shared" ref="N56" si="545">+O56/O$58*100</f>
        <v>0.23836189517354242</v>
      </c>
      <c r="O56" s="184">
        <f t="shared" si="540"/>
        <v>113728.97938513022</v>
      </c>
      <c r="P56" s="286">
        <f t="shared" ref="P56" si="546">+Q56/Q$58*100</f>
        <v>0.23834588763553449</v>
      </c>
      <c r="Q56" s="184">
        <f t="shared" si="540"/>
        <v>22621.80956996337</v>
      </c>
      <c r="R56" s="286">
        <f t="shared" ref="R56" si="547">+S56/S$58*100</f>
        <v>7.6160374817119639E-2</v>
      </c>
      <c r="S56" s="184">
        <f t="shared" si="540"/>
        <v>35309.455303506125</v>
      </c>
      <c r="T56" s="286">
        <f t="shared" ref="T56" si="548">+U56/U$58*100</f>
        <v>0.10777704622550571</v>
      </c>
      <c r="U56" s="184">
        <f t="shared" ref="U56:AA56" si="549">+U117+U178+U239</f>
        <v>220371</v>
      </c>
      <c r="V56" s="286">
        <f t="shared" si="184"/>
        <v>0.2412319854494219</v>
      </c>
      <c r="W56" s="184">
        <f t="shared" si="549"/>
        <v>22683.023810786341</v>
      </c>
      <c r="X56" s="286">
        <f t="shared" si="185"/>
        <v>0.24123198544942193</v>
      </c>
      <c r="Y56" s="184">
        <f t="shared" si="549"/>
        <v>4996.2979775143931</v>
      </c>
      <c r="Z56" s="286">
        <f t="shared" si="186"/>
        <v>0.24123198544942193</v>
      </c>
      <c r="AA56" s="184">
        <f t="shared" si="549"/>
        <v>6.1195730068809358</v>
      </c>
      <c r="AB56" s="298">
        <f t="shared" ref="AB56" si="550">+AC56/AC$58*100</f>
        <v>0.21672670151659132</v>
      </c>
      <c r="AC56" s="270">
        <f t="shared" si="19"/>
        <v>5088574.9000227358</v>
      </c>
    </row>
    <row r="57" spans="1:29" ht="13.5" thickBot="1">
      <c r="A57" s="269" t="s">
        <v>51</v>
      </c>
      <c r="B57" s="286">
        <f t="shared" si="7"/>
        <v>0.32837669128238506</v>
      </c>
      <c r="C57" s="184">
        <f t="shared" ref="C57:S57" si="551">+C118+C179+C240</f>
        <v>5301618.1094727488</v>
      </c>
      <c r="D57" s="286">
        <f t="shared" si="7"/>
        <v>0.32828401146955349</v>
      </c>
      <c r="E57" s="184">
        <f t="shared" si="551"/>
        <v>721970.88481025351</v>
      </c>
      <c r="F57" s="286">
        <f t="shared" ref="F57" si="552">+G57/G$58*100</f>
        <v>0.56657432327696677</v>
      </c>
      <c r="G57" s="184">
        <f t="shared" si="551"/>
        <v>393025.0272136514</v>
      </c>
      <c r="H57" s="286">
        <f t="shared" ref="H57" si="553">+I57/I$58*100</f>
        <v>0.32859162048504093</v>
      </c>
      <c r="I57" s="184">
        <f t="shared" si="551"/>
        <v>182843.37581650866</v>
      </c>
      <c r="J57" s="286">
        <f t="shared" ref="J57" si="554">+K57/K$58*100</f>
        <v>0.32751079551197804</v>
      </c>
      <c r="K57" s="184">
        <f t="shared" si="551"/>
        <v>211316.08660087563</v>
      </c>
      <c r="L57" s="286">
        <f t="shared" ref="L57" si="555">+M57/M$58*100</f>
        <v>0.32711549978250948</v>
      </c>
      <c r="M57" s="184">
        <f t="shared" si="551"/>
        <v>14589.357833890643</v>
      </c>
      <c r="N57" s="286">
        <f t="shared" ref="N57" si="556">+O57/O$58*100</f>
        <v>0.32839380234970822</v>
      </c>
      <c r="O57" s="184">
        <f t="shared" si="551"/>
        <v>156685.66467154026</v>
      </c>
      <c r="P57" s="286">
        <f t="shared" ref="P57" si="557">+Q57/Q$58*100</f>
        <v>0.32837126565830294</v>
      </c>
      <c r="Q57" s="184">
        <f t="shared" si="551"/>
        <v>31166.269800840921</v>
      </c>
      <c r="R57" s="286">
        <f t="shared" ref="R57" si="558">+S57/S$58*100</f>
        <v>9.3361744357070259E-2</v>
      </c>
      <c r="S57" s="184">
        <f t="shared" si="551"/>
        <v>43284.350258900318</v>
      </c>
      <c r="T57" s="286">
        <f t="shared" ref="T57" si="559">+U57/U$58*100</f>
        <v>0</v>
      </c>
      <c r="U57" s="184">
        <f t="shared" ref="U57:AA57" si="560">+U118+U179+U240</f>
        <v>0</v>
      </c>
      <c r="V57" s="286">
        <f t="shared" si="184"/>
        <v>0.33234797931374788</v>
      </c>
      <c r="W57" s="184">
        <f t="shared" si="560"/>
        <v>31250.653242337419</v>
      </c>
      <c r="X57" s="286">
        <f t="shared" si="185"/>
        <v>0.33234797931374793</v>
      </c>
      <c r="Y57" s="184">
        <f t="shared" si="560"/>
        <v>6883.4550848748295</v>
      </c>
      <c r="Z57" s="286">
        <f t="shared" si="186"/>
        <v>0.33234797931374793</v>
      </c>
      <c r="AA57" s="184">
        <f t="shared" si="560"/>
        <v>8.431003539231158</v>
      </c>
      <c r="AB57" s="298">
        <f t="shared" ref="AB57" si="561">+AC57/AC$58*100</f>
        <v>0.3021667788885839</v>
      </c>
      <c r="AC57" s="270">
        <f t="shared" si="19"/>
        <v>7094641.665809962</v>
      </c>
    </row>
    <row r="58" spans="1:29" ht="14.25" thickTop="1" thickBot="1">
      <c r="A58" s="271" t="s">
        <v>52</v>
      </c>
      <c r="B58" s="287">
        <f>SUM(B7:B57)</f>
        <v>99.999999999999929</v>
      </c>
      <c r="C58" s="272">
        <f t="shared" ref="C58:AC58" si="562">SUM(C7:C57)</f>
        <v>1614492821.8774402</v>
      </c>
      <c r="D58" s="287">
        <f>SUM(D7:D57)</f>
        <v>100</v>
      </c>
      <c r="E58" s="272">
        <f t="shared" si="562"/>
        <v>219922646.11924672</v>
      </c>
      <c r="F58" s="287">
        <f>SUM(F7:F57)</f>
        <v>100.00000000000001</v>
      </c>
      <c r="G58" s="272">
        <f t="shared" si="562"/>
        <v>69368661.986032724</v>
      </c>
      <c r="H58" s="287">
        <f t="shared" ref="H58:N58" si="563">SUM(H7:H57)</f>
        <v>99.999999999999986</v>
      </c>
      <c r="I58" s="272">
        <f t="shared" si="563"/>
        <v>55644564.382563911</v>
      </c>
      <c r="J58" s="287">
        <f t="shared" si="563"/>
        <v>100.00000000000003</v>
      </c>
      <c r="K58" s="272">
        <f t="shared" si="563"/>
        <v>64521869.048785955</v>
      </c>
      <c r="L58" s="287">
        <f t="shared" si="563"/>
        <v>100.00000000000007</v>
      </c>
      <c r="M58" s="272">
        <f t="shared" si="563"/>
        <v>4460002.0003915206</v>
      </c>
      <c r="N58" s="287">
        <f t="shared" si="563"/>
        <v>99.999999999999943</v>
      </c>
      <c r="O58" s="272">
        <f t="shared" si="562"/>
        <v>47712735.00000006</v>
      </c>
      <c r="P58" s="287">
        <f>SUM(P7:P57)</f>
        <v>100</v>
      </c>
      <c r="Q58" s="272">
        <f t="shared" si="562"/>
        <v>9491168.400000006</v>
      </c>
      <c r="R58" s="287">
        <f>SUM(R7:R57)</f>
        <v>99.999999999999957</v>
      </c>
      <c r="S58" s="272">
        <f t="shared" si="562"/>
        <v>46361976.800000101</v>
      </c>
      <c r="T58" s="287">
        <f>SUM(T7:T57)</f>
        <v>100</v>
      </c>
      <c r="U58" s="272">
        <f t="shared" si="562"/>
        <v>204469326</v>
      </c>
      <c r="V58" s="287">
        <f t="shared" si="562"/>
        <v>99.999999999999986</v>
      </c>
      <c r="W58" s="272">
        <f t="shared" ref="W58:AA58" si="564">SUM(W7:W57)</f>
        <v>9402991.8000000026</v>
      </c>
      <c r="X58" s="287">
        <f t="shared" si="564"/>
        <v>100</v>
      </c>
      <c r="Y58" s="272">
        <f t="shared" si="564"/>
        <v>2071159</v>
      </c>
      <c r="Z58" s="287">
        <f t="shared" si="564"/>
        <v>100</v>
      </c>
      <c r="AA58" s="272">
        <f t="shared" si="564"/>
        <v>2536.8000000000002</v>
      </c>
      <c r="AB58" s="287">
        <f>SUM(AB7:AB57)</f>
        <v>99.999999999999957</v>
      </c>
      <c r="AC58" s="273">
        <f t="shared" si="562"/>
        <v>2347922459.2144608</v>
      </c>
    </row>
    <row r="59" spans="1:29" ht="13.5" thickTop="1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</row>
    <row r="60" spans="1:29" ht="16.5" customHeight="1">
      <c r="A60" s="275" t="s">
        <v>143</v>
      </c>
      <c r="B60" s="275"/>
    </row>
    <row r="62" spans="1:29">
      <c r="A62" s="345" t="s">
        <v>144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</row>
    <row r="63" spans="1:29" ht="16.5" customHeight="1">
      <c r="A63" s="344" t="s">
        <v>166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</row>
    <row r="64" spans="1:29" ht="13.5" thickBot="1">
      <c r="A64" s="345" t="s">
        <v>257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</row>
    <row r="65" spans="1:29" ht="14.25" thickTop="1" thickBot="1">
      <c r="A65" s="268"/>
      <c r="B65" s="268"/>
      <c r="V65" s="351" t="s">
        <v>229</v>
      </c>
      <c r="W65" s="352"/>
      <c r="X65" s="352"/>
      <c r="Y65" s="352"/>
      <c r="Z65" s="352"/>
      <c r="AA65" s="353"/>
    </row>
    <row r="66" spans="1:29" ht="37.15" customHeight="1" thickTop="1" thickBot="1">
      <c r="A66" s="347" t="s">
        <v>0</v>
      </c>
      <c r="B66" s="346" t="s">
        <v>205</v>
      </c>
      <c r="C66" s="346"/>
      <c r="D66" s="346" t="s">
        <v>206</v>
      </c>
      <c r="E66" s="346"/>
      <c r="F66" s="346" t="s">
        <v>207</v>
      </c>
      <c r="G66" s="346"/>
      <c r="H66" s="346" t="s">
        <v>208</v>
      </c>
      <c r="I66" s="346"/>
      <c r="J66" s="346" t="s">
        <v>209</v>
      </c>
      <c r="K66" s="346"/>
      <c r="L66" s="346" t="s">
        <v>210</v>
      </c>
      <c r="M66" s="346"/>
      <c r="N66" s="346" t="s">
        <v>211</v>
      </c>
      <c r="O66" s="346"/>
      <c r="P66" s="346" t="s">
        <v>212</v>
      </c>
      <c r="Q66" s="346"/>
      <c r="R66" s="346" t="s">
        <v>216</v>
      </c>
      <c r="S66" s="346"/>
      <c r="T66" s="346" t="s">
        <v>213</v>
      </c>
      <c r="U66" s="346"/>
      <c r="V66" s="346" t="s">
        <v>205</v>
      </c>
      <c r="W66" s="346"/>
      <c r="X66" s="346" t="s">
        <v>230</v>
      </c>
      <c r="Y66" s="346"/>
      <c r="Z66" s="346" t="s">
        <v>209</v>
      </c>
      <c r="AA66" s="346"/>
      <c r="AB66" s="349" t="s">
        <v>53</v>
      </c>
      <c r="AC66" s="350"/>
    </row>
    <row r="67" spans="1:29" ht="14.25" thickTop="1" thickBot="1">
      <c r="A67" s="348"/>
      <c r="B67" s="284" t="s">
        <v>214</v>
      </c>
      <c r="C67" s="285" t="s">
        <v>215</v>
      </c>
      <c r="D67" s="285" t="s">
        <v>214</v>
      </c>
      <c r="E67" s="285" t="s">
        <v>215</v>
      </c>
      <c r="F67" s="285" t="s">
        <v>214</v>
      </c>
      <c r="G67" s="285" t="s">
        <v>215</v>
      </c>
      <c r="H67" s="285" t="s">
        <v>214</v>
      </c>
      <c r="I67" s="285" t="s">
        <v>215</v>
      </c>
      <c r="J67" s="285" t="s">
        <v>214</v>
      </c>
      <c r="K67" s="285" t="s">
        <v>215</v>
      </c>
      <c r="L67" s="285" t="s">
        <v>214</v>
      </c>
      <c r="M67" s="285" t="s">
        <v>215</v>
      </c>
      <c r="N67" s="285" t="s">
        <v>214</v>
      </c>
      <c r="O67" s="285" t="s">
        <v>215</v>
      </c>
      <c r="P67" s="285" t="s">
        <v>214</v>
      </c>
      <c r="Q67" s="285" t="s">
        <v>215</v>
      </c>
      <c r="R67" s="285" t="s">
        <v>214</v>
      </c>
      <c r="S67" s="285" t="s">
        <v>215</v>
      </c>
      <c r="T67" s="285" t="s">
        <v>214</v>
      </c>
      <c r="U67" s="285" t="s">
        <v>215</v>
      </c>
      <c r="V67" s="301" t="s">
        <v>214</v>
      </c>
      <c r="W67" s="301" t="s">
        <v>215</v>
      </c>
      <c r="X67" s="301" t="s">
        <v>214</v>
      </c>
      <c r="Y67" s="301" t="s">
        <v>215</v>
      </c>
      <c r="Z67" s="301" t="s">
        <v>214</v>
      </c>
      <c r="AA67" s="301" t="s">
        <v>215</v>
      </c>
      <c r="AB67" s="296" t="s">
        <v>214</v>
      </c>
      <c r="AC67" s="296" t="s">
        <v>215</v>
      </c>
    </row>
    <row r="68" spans="1:29" ht="13.5" thickTop="1">
      <c r="A68" s="269" t="s">
        <v>1</v>
      </c>
      <c r="B68" s="286">
        <f>+C68/C$119*100</f>
        <v>0.12342908974825403</v>
      </c>
      <c r="C68" s="184">
        <f>+' Part 1er Trim 2020'!$K$4*'CALCULO GARANTIA '!$Q7+ajuste!$N6</f>
        <v>570051.06393820385</v>
      </c>
      <c r="D68" s="286">
        <f>+E68/E$119*100</f>
        <v>0.12334255432573894</v>
      </c>
      <c r="E68" s="184">
        <f>+' Part 1er Trim 2020'!$K$5*'CALCULO GARANTIA '!$Q7+ajuste!O6</f>
        <v>75650.719593363639</v>
      </c>
      <c r="F68" s="286">
        <f>+G68/G$119*100</f>
        <v>1.4136974976062189</v>
      </c>
      <c r="G68" s="184">
        <f>+'COEF Art 14 F III'!$P6+ajuste!$P6</f>
        <v>209584.79330256395</v>
      </c>
      <c r="H68" s="286">
        <f>+I68/I$119*100</f>
        <v>0.12338753741402277</v>
      </c>
      <c r="I68" s="184">
        <f>+' Part 1er Trim 2020'!$K$7*'CALCULO GARANTIA '!$Q7+ajuste!$Q6</f>
        <v>18145.641156317393</v>
      </c>
      <c r="J68" s="286">
        <f>+K68/K$119*100</f>
        <v>0.12403300518163823</v>
      </c>
      <c r="K68" s="184">
        <f>+' Part 1er Trim 2020'!$K$8*'CALCULO GARANTIA '!$Q7+ajuste!$R6</f>
        <v>42670.609213248194</v>
      </c>
      <c r="L68" s="286">
        <f>+M68/M$119*100</f>
        <v>0.12340465301932907</v>
      </c>
      <c r="M68" s="184">
        <f>+' Part 1er Trim 2020'!$K$9*'CALCULO GARANTIA '!$Q7+ajuste!$S6</f>
        <v>2045.9335038564225</v>
      </c>
      <c r="N68" s="286">
        <f>+O68/O$119*100</f>
        <v>0.12352389943053672</v>
      </c>
      <c r="O68" s="184">
        <f>+' Part 1er Trim 2020'!$K$10*'CALCULO GARANTIA '!$Q7+ajuste!$T6</f>
        <v>17752.586779294998</v>
      </c>
      <c r="P68" s="286">
        <f>+Q68/Q$119*100</f>
        <v>0.12367453489363603</v>
      </c>
      <c r="Q68" s="184">
        <f>+' Part 1er Trim 2020'!$K$11*'CALCULO GARANTIA '!$Q7+ajuste!$U6</f>
        <v>3912.7194582239222</v>
      </c>
      <c r="R68" s="286">
        <f>+S68/S$119*100</f>
        <v>4.9858319795607085E-2</v>
      </c>
      <c r="S68" s="184">
        <f>(' Part 1er Trim 2020'!K$12*'COEF Art 14 F II'!$N8)+ajuste!$V6</f>
        <v>7626.6913650709057</v>
      </c>
      <c r="T68" s="286">
        <f>+U68/U$119*100</f>
        <v>0</v>
      </c>
      <c r="U68" s="184">
        <f>+'ISR 4to TRIMESTRE'!B67</f>
        <v>0</v>
      </c>
      <c r="V68" s="286">
        <v>0</v>
      </c>
      <c r="W68" s="184">
        <v>0</v>
      </c>
      <c r="X68" s="286">
        <v>0</v>
      </c>
      <c r="Y68" s="184">
        <v>0</v>
      </c>
      <c r="Z68" s="286">
        <v>0</v>
      </c>
      <c r="AA68" s="184">
        <v>0</v>
      </c>
      <c r="AB68" s="298">
        <f>+AC68/AC$119*100</f>
        <v>0.14099013769245078</v>
      </c>
      <c r="AC68" s="270">
        <f>SUM(C68,E68,G68,I68,K68,M68,O68,Q68,S68,U68,W68,Y68,AA68)</f>
        <v>947440.75831014337</v>
      </c>
    </row>
    <row r="69" spans="1:29">
      <c r="A69" s="269" t="s">
        <v>2</v>
      </c>
      <c r="B69" s="286">
        <f t="shared" ref="B69:D118" si="565">+C69/C$119*100</f>
        <v>0.24448554864330771</v>
      </c>
      <c r="C69" s="184">
        <f>+' Part 1er Trim 2020'!$K$4*'CALCULO GARANTIA '!$Q8+ajuste!$N7</f>
        <v>1129144.2512125021</v>
      </c>
      <c r="D69" s="286">
        <f t="shared" si="565"/>
        <v>0.24431411435955358</v>
      </c>
      <c r="E69" s="184">
        <f>+' Part 1er Trim 2020'!$K$5*'CALCULO GARANTIA '!$Q8+ajuste!O7</f>
        <v>149847.217443742</v>
      </c>
      <c r="F69" s="286">
        <f t="shared" ref="F69" si="566">+G69/G$119*100</f>
        <v>1.3572722616876089</v>
      </c>
      <c r="G69" s="184">
        <f>+'COEF Art 14 F III'!$P7+ajuste!$P7</f>
        <v>201219.58686549045</v>
      </c>
      <c r="H69" s="286">
        <f t="shared" ref="H69" si="567">+I69/I$119*100</f>
        <v>0.24440328269113182</v>
      </c>
      <c r="I69" s="184">
        <f>+' Part 1er Trim 2020'!$K$7*'CALCULO GARANTIA '!$Q8+ajuste!$Q7</f>
        <v>35942.481372800808</v>
      </c>
      <c r="J69" s="286">
        <f t="shared" ref="J69" si="568">+K69/K$119*100</f>
        <v>0.24568178670178092</v>
      </c>
      <c r="K69" s="184">
        <f>+' Part 1er Trim 2020'!$K$8*'CALCULO GARANTIA '!$Q8+ajuste!$R7</f>
        <v>84520.98290944453</v>
      </c>
      <c r="L69" s="286">
        <f t="shared" ref="L69" si="569">+M69/M$119*100</f>
        <v>0.24443774358175502</v>
      </c>
      <c r="M69" s="184">
        <f>+' Part 1er Trim 2020'!$K$9*'CALCULO GARANTIA '!$Q8+ajuste!$S7</f>
        <v>4052.5487245820937</v>
      </c>
      <c r="N69" s="286">
        <f t="shared" ref="N69" si="570">+O69/O$119*100</f>
        <v>0.24467325993065997</v>
      </c>
      <c r="O69" s="184">
        <f>+' Part 1er Trim 2020'!$K$10*'CALCULO GARANTIA '!$Q8+ajuste!$T7</f>
        <v>35163.909976260446</v>
      </c>
      <c r="P69" s="286">
        <f t="shared" ref="P69" si="571">+Q69/Q$119*100</f>
        <v>0.24497145999943623</v>
      </c>
      <c r="Q69" s="184">
        <f>+' Part 1er Trim 2020'!$K$11*'CALCULO GARANTIA '!$Q8+ajuste!$U7</f>
        <v>7750.2179334950497</v>
      </c>
      <c r="R69" s="286">
        <f t="shared" ref="R69" si="572">+S69/S$119*100</f>
        <v>0.10639657045082981</v>
      </c>
      <c r="S69" s="184">
        <f>(' Part 1er Trim 2020'!K$12*'COEF Art 14 F II'!$N9)+ajuste!$V7</f>
        <v>16275.193557605557</v>
      </c>
      <c r="T69" s="286">
        <f t="shared" ref="T69" si="573">+U69/U$119*100</f>
        <v>0</v>
      </c>
      <c r="U69" s="184">
        <f>+'ISR 4to TRIMESTRE'!B68</f>
        <v>0</v>
      </c>
      <c r="V69" s="286">
        <v>0</v>
      </c>
      <c r="W69" s="184">
        <v>0</v>
      </c>
      <c r="X69" s="286">
        <v>0</v>
      </c>
      <c r="Y69" s="184">
        <v>0</v>
      </c>
      <c r="Z69" s="286">
        <v>0</v>
      </c>
      <c r="AA69" s="184">
        <v>0</v>
      </c>
      <c r="AB69" s="298">
        <f t="shared" ref="AB69" si="574">+AC69/AC$119*100</f>
        <v>0.24760999447889098</v>
      </c>
      <c r="AC69" s="270">
        <f t="shared" ref="AC69:AC118" si="575">SUM(C69,E69,G69,I69,K69,M69,O69,Q69,S69,U69,W69,Y69,AA69)</f>
        <v>1663916.3899959235</v>
      </c>
    </row>
    <row r="70" spans="1:29">
      <c r="A70" s="269" t="s">
        <v>3</v>
      </c>
      <c r="B70" s="286">
        <f t="shared" si="565"/>
        <v>0.25855381793616961</v>
      </c>
      <c r="C70" s="184">
        <f>+' Part 1er Trim 2020'!$K$4*'CALCULO GARANTIA '!$Q9+ajuste!$N8</f>
        <v>1194117.8477489583</v>
      </c>
      <c r="D70" s="286">
        <f t="shared" si="565"/>
        <v>0.25858487757180548</v>
      </c>
      <c r="E70" s="184">
        <f>+' Part 1er Trim 2020'!$K$5*'CALCULO GARANTIA '!$Q9+ajuste!O8</f>
        <v>158600.02390259178</v>
      </c>
      <c r="F70" s="286">
        <f t="shared" ref="F70" si="576">+G70/G$119*100</f>
        <v>0</v>
      </c>
      <c r="G70" s="184">
        <f>+'COEF Art 14 F III'!$P8+ajuste!$P8</f>
        <v>0</v>
      </c>
      <c r="H70" s="286">
        <f t="shared" ref="H70" si="577">+I70/I$119*100</f>
        <v>0.25856868280129736</v>
      </c>
      <c r="I70" s="184">
        <f>+' Part 1er Trim 2020'!$K$7*'CALCULO GARANTIA '!$Q9+ajuste!$Q8</f>
        <v>38025.676099122582</v>
      </c>
      <c r="J70" s="286">
        <f t="shared" ref="J70" si="578">+K70/K$119*100</f>
        <v>0.25833714315756107</v>
      </c>
      <c r="K70" s="184">
        <f>+' Part 1er Trim 2020'!$K$8*'CALCULO GARANTIA '!$Q9+ajuste!$R8</f>
        <v>88874.757688892481</v>
      </c>
      <c r="L70" s="286">
        <f t="shared" ref="L70" si="579">+M70/M$119*100</f>
        <v>0.25856222193763079</v>
      </c>
      <c r="M70" s="184">
        <f>+' Part 1er Trim 2020'!$K$9*'CALCULO GARANTIA '!$Q9+ajuste!$S8</f>
        <v>4286.7193395933027</v>
      </c>
      <c r="N70" s="286">
        <f t="shared" ref="N70" si="580">+O70/O$119*100</f>
        <v>0.258519851815733</v>
      </c>
      <c r="O70" s="184">
        <f>+' Part 1er Trim 2020'!$K$10*'CALCULO GARANTIA '!$Q9+ajuste!$T8</f>
        <v>37153.912114878753</v>
      </c>
      <c r="P70" s="286">
        <f t="shared" ref="P70" si="581">+Q70/Q$119*100</f>
        <v>0.25846611498905708</v>
      </c>
      <c r="Q70" s="184">
        <f>+' Part 1er Trim 2020'!$K$11*'CALCULO GARANTIA '!$Q9+ajuste!$U8</f>
        <v>8177.1514101830226</v>
      </c>
      <c r="R70" s="286">
        <f t="shared" ref="R70" si="582">+S70/S$119*100</f>
        <v>9.787236808505291E-2</v>
      </c>
      <c r="S70" s="184">
        <f>(' Part 1er Trim 2020'!K$12*'COEF Art 14 F II'!$N10)+ajuste!$V8</f>
        <v>14971.269541639906</v>
      </c>
      <c r="T70" s="286">
        <f t="shared" ref="T70" si="583">+U70/U$119*100</f>
        <v>5.8680982963621439E-2</v>
      </c>
      <c r="U70" s="184">
        <f>+'ISR 4to TRIMESTRE'!B69</f>
        <v>29568</v>
      </c>
      <c r="V70" s="286">
        <v>0</v>
      </c>
      <c r="W70" s="184">
        <v>0</v>
      </c>
      <c r="X70" s="286">
        <v>0</v>
      </c>
      <c r="Y70" s="184">
        <v>0</v>
      </c>
      <c r="Z70" s="286">
        <v>0</v>
      </c>
      <c r="AA70" s="184">
        <v>0</v>
      </c>
      <c r="AB70" s="298">
        <f t="shared" ref="AB70" si="584">+AC70/AC$119*100</f>
        <v>0.23419596682269758</v>
      </c>
      <c r="AC70" s="270">
        <f t="shared" si="575"/>
        <v>1573775.3578458598</v>
      </c>
    </row>
    <row r="71" spans="1:29">
      <c r="A71" s="269" t="s">
        <v>4</v>
      </c>
      <c r="B71" s="286">
        <f t="shared" si="565"/>
        <v>0.71453339352270351</v>
      </c>
      <c r="C71" s="184">
        <f>+' Part 1er Trim 2020'!$K$4*'CALCULO GARANTIA '!$Q10+ajuste!$N9</f>
        <v>3300036.6609505368</v>
      </c>
      <c r="D71" s="286">
        <f t="shared" si="565"/>
        <v>0.71458901939226749</v>
      </c>
      <c r="E71" s="184">
        <f>+' Part 1er Trim 2020'!$K$5*'CALCULO GARANTIA '!$Q10+ajuste!O9</f>
        <v>438284.85493963968</v>
      </c>
      <c r="F71" s="286">
        <f t="shared" ref="F71" si="585">+G71/G$119*100</f>
        <v>2.5799651995183086</v>
      </c>
      <c r="G71" s="184">
        <f>+'COEF Art 14 F III'!$P9+ajuste!$P9</f>
        <v>382487.39492320246</v>
      </c>
      <c r="H71" s="286">
        <f t="shared" ref="H71" si="586">+I71/I$119*100</f>
        <v>0.71456003627246678</v>
      </c>
      <c r="I71" s="184">
        <f>+' Part 1er Trim 2020'!$K$7*'CALCULO GARANTIA '!$Q10+ajuste!$Q9</f>
        <v>105084.76199940548</v>
      </c>
      <c r="J71" s="286">
        <f t="shared" ref="J71" si="587">+K71/K$119*100</f>
        <v>0.7141451918956877</v>
      </c>
      <c r="K71" s="184">
        <f>+' Part 1er Trim 2020'!$K$8*'CALCULO GARANTIA '!$Q10+ajuste!$R9</f>
        <v>245684.68981522534</v>
      </c>
      <c r="L71" s="286">
        <f t="shared" ref="L71" si="588">+M71/M$119*100</f>
        <v>0.71454895278604613</v>
      </c>
      <c r="M71" s="184">
        <f>+' Part 1er Trim 2020'!$K$9*'CALCULO GARANTIA '!$Q10+ajuste!$S9</f>
        <v>11846.552029294309</v>
      </c>
      <c r="N71" s="286">
        <f t="shared" ref="N71" si="589">+O71/O$119*100</f>
        <v>0.71447243860942056</v>
      </c>
      <c r="O71" s="184">
        <f>+' Part 1er Trim 2020'!$K$10*'CALCULO GARANTIA '!$Q10+ajuste!$T9</f>
        <v>102682.42847175426</v>
      </c>
      <c r="P71" s="286">
        <f t="shared" ref="P71" si="590">+Q71/Q$119*100</f>
        <v>0.71437557861427636</v>
      </c>
      <c r="Q71" s="184">
        <f>+' Part 1er Trim 2020'!$K$11*'CALCULO GARANTIA '!$Q10+ajuste!$U9</f>
        <v>22600.863058251805</v>
      </c>
      <c r="R71" s="286">
        <f t="shared" ref="R71" si="591">+S71/S$119*100</f>
        <v>0.69354437894653398</v>
      </c>
      <c r="S71" s="184">
        <f>(' Part 1er Trim 2020'!K$12*'COEF Art 14 F II'!$N11)+ajuste!$V9</f>
        <v>106089.59443256324</v>
      </c>
      <c r="T71" s="286">
        <f t="shared" ref="T71" si="592">+U71/U$119*100</f>
        <v>0</v>
      </c>
      <c r="U71" s="184">
        <f>+'ISR 4to TRIMESTRE'!B70</f>
        <v>0</v>
      </c>
      <c r="V71" s="286">
        <v>0</v>
      </c>
      <c r="W71" s="184">
        <v>0</v>
      </c>
      <c r="X71" s="286">
        <v>0</v>
      </c>
      <c r="Y71" s="184">
        <v>0</v>
      </c>
      <c r="Z71" s="286">
        <v>0</v>
      </c>
      <c r="AA71" s="184">
        <v>0</v>
      </c>
      <c r="AB71" s="298">
        <f t="shared" ref="AB71" si="593">+AC71/AC$119*100</f>
        <v>0.70161641798806629</v>
      </c>
      <c r="AC71" s="270">
        <f t="shared" si="575"/>
        <v>4714797.8006198741</v>
      </c>
    </row>
    <row r="72" spans="1:29">
      <c r="A72" s="269" t="s">
        <v>5</v>
      </c>
      <c r="B72" s="286">
        <f t="shared" si="565"/>
        <v>0.88847818288825076</v>
      </c>
      <c r="C72" s="184">
        <f>+' Part 1er Trim 2020'!$K$4*'CALCULO GARANTIA '!$Q11+ajuste!$N10</f>
        <v>4103391.9513976951</v>
      </c>
      <c r="D72" s="286">
        <f t="shared" si="565"/>
        <v>0.88785519979983973</v>
      </c>
      <c r="E72" s="184">
        <f>+' Part 1er Trim 2020'!$K$5*'CALCULO GARANTIA '!$Q11+ajuste!O10</f>
        <v>544555.64931941126</v>
      </c>
      <c r="F72" s="286">
        <f t="shared" ref="F72" si="594">+G72/G$119*100</f>
        <v>0.86601093287414865</v>
      </c>
      <c r="G72" s="184">
        <f>+'COEF Art 14 F III'!$P10+ajuste!$P10</f>
        <v>128388.65646400547</v>
      </c>
      <c r="H72" s="286">
        <f t="shared" ref="H72" si="595">+I72/I$119*100</f>
        <v>0.8881792867509184</v>
      </c>
      <c r="I72" s="184">
        <f>+' Part 1er Trim 2020'!$K$7*'CALCULO GARANTIA '!$Q11+ajuste!$Q10</f>
        <v>130617.58875839655</v>
      </c>
      <c r="J72" s="286">
        <f t="shared" ref="J72" si="596">+K72/K$119*100</f>
        <v>0.89282540843472114</v>
      </c>
      <c r="K72" s="184">
        <f>+' Part 1er Trim 2020'!$K$8*'CALCULO GARANTIA '!$Q11+ajuste!$R10</f>
        <v>307155.37403278693</v>
      </c>
      <c r="L72" s="286">
        <f t="shared" ref="L72" si="597">+M72/M$119*100</f>
        <v>0.8883026164249247</v>
      </c>
      <c r="M72" s="184">
        <f>+' Part 1er Trim 2020'!$K$9*'CALCULO GARANTIA '!$Q11+ajuste!$S10</f>
        <v>14727.224946877897</v>
      </c>
      <c r="N72" s="286">
        <f t="shared" ref="N72" si="598">+O72/O$119*100</f>
        <v>0.88916045600311877</v>
      </c>
      <c r="O72" s="184">
        <f>+' Part 1er Trim 2020'!$K$10*'CALCULO GARANTIA '!$Q11+ajuste!$T10</f>
        <v>127788.21125857887</v>
      </c>
      <c r="P72" s="286">
        <f t="shared" ref="P72" si="599">+Q72/Q$119*100</f>
        <v>0.89024335742607252</v>
      </c>
      <c r="Q72" s="184">
        <f>+' Part 1er Trim 2020'!$K$11*'CALCULO GARANTIA '!$Q11+ajuste!$U10</f>
        <v>28164.832074374175</v>
      </c>
      <c r="R72" s="286">
        <f t="shared" ref="R72" si="600">+S72/S$119*100</f>
        <v>0.46844123499630608</v>
      </c>
      <c r="S72" s="184">
        <f>(' Part 1er Trim 2020'!K$12*'COEF Art 14 F II'!$N12)+ajuste!$V10</f>
        <v>71656.179683460941</v>
      </c>
      <c r="T72" s="286">
        <f t="shared" ref="T72" si="601">+U72/U$119*100</f>
        <v>4.6457762790699887E-2</v>
      </c>
      <c r="U72" s="184">
        <f>+'ISR 4to TRIMESTRE'!B71</f>
        <v>23409</v>
      </c>
      <c r="V72" s="286">
        <v>0</v>
      </c>
      <c r="W72" s="184">
        <v>0</v>
      </c>
      <c r="X72" s="286">
        <v>0</v>
      </c>
      <c r="Y72" s="184">
        <v>0</v>
      </c>
      <c r="Z72" s="286">
        <v>0</v>
      </c>
      <c r="AA72" s="184">
        <v>0</v>
      </c>
      <c r="AB72" s="298">
        <f t="shared" ref="AB72" si="602">+AC72/AC$119*100</f>
        <v>0.81546572425792385</v>
      </c>
      <c r="AC72" s="270">
        <f t="shared" si="575"/>
        <v>5479854.6679355884</v>
      </c>
    </row>
    <row r="73" spans="1:29">
      <c r="A73" s="269" t="s">
        <v>6</v>
      </c>
      <c r="B73" s="286">
        <f t="shared" si="565"/>
        <v>6.1546812704905127</v>
      </c>
      <c r="C73" s="184">
        <f>+' Part 1er Trim 2020'!$K$4*'CALCULO GARANTIA '!$Q12+ajuste!$N11</f>
        <v>28425086.935337152</v>
      </c>
      <c r="D73" s="286">
        <f t="shared" si="565"/>
        <v>6.1550538284412211</v>
      </c>
      <c r="E73" s="184">
        <f>+' Part 1er Trim 2020'!$K$5*'CALCULO GARANTIA '!$Q12+ajuste!O11</f>
        <v>3775130.6011367263</v>
      </c>
      <c r="F73" s="286">
        <f t="shared" ref="F73" si="603">+G73/G$119*100</f>
        <v>5.0127787136688671</v>
      </c>
      <c r="G73" s="184">
        <f>+'COEF Art 14 F III'!$P11+ajuste!$P11</f>
        <v>743159.1216329817</v>
      </c>
      <c r="H73" s="286">
        <f t="shared" ref="H73" si="604">+I73/I$119*100</f>
        <v>6.154859984709363</v>
      </c>
      <c r="I73" s="184">
        <f>+' Part 1er Trim 2020'!$K$7*'CALCULO GARANTIA '!$Q12+ajuste!$Q11</f>
        <v>905147.17280694016</v>
      </c>
      <c r="J73" s="286">
        <f t="shared" ref="J73" si="605">+K73/K$119*100</f>
        <v>6.1520815272287672</v>
      </c>
      <c r="K73" s="184">
        <f>+' Part 1er Trim 2020'!$K$8*'CALCULO GARANTIA '!$Q12+ajuste!$R11</f>
        <v>2116477.5158998091</v>
      </c>
      <c r="L73" s="286">
        <f t="shared" ref="L73" si="606">+M73/M$119*100</f>
        <v>6.1547859130215512</v>
      </c>
      <c r="M73" s="184">
        <f>+' Part 1er Trim 2020'!$K$9*'CALCULO GARANTIA '!$Q12+ajuste!$S11</f>
        <v>102040.58275292086</v>
      </c>
      <c r="N73" s="286">
        <f t="shared" ref="N73" si="607">+O73/O$119*100</f>
        <v>6.1542732360660803</v>
      </c>
      <c r="O73" s="184">
        <f>+' Part 1er Trim 2020'!$K$10*'CALCULO GARANTIA '!$Q12+ajuste!$T11</f>
        <v>884478.79471449589</v>
      </c>
      <c r="P73" s="286">
        <f t="shared" ref="P73" si="608">+Q73/Q$119*100</f>
        <v>6.1536259094417183</v>
      </c>
      <c r="Q73" s="184">
        <f>+' Part 1er Trim 2020'!$K$11*'CALCULO GARANTIA '!$Q12+ajuste!$U11</f>
        <v>194683.66592371516</v>
      </c>
      <c r="R73" s="286">
        <f t="shared" ref="R73" si="609">+S73/S$119*100</f>
        <v>10.111086511896545</v>
      </c>
      <c r="S73" s="184">
        <f>(' Part 1er Trim 2020'!K$12*'COEF Art 14 F II'!$N13)+ajuste!$V11</f>
        <v>1546665.3611251591</v>
      </c>
      <c r="T73" s="286">
        <f t="shared" ref="T73" si="610">+U73/U$119*100</f>
        <v>13.709828890000624</v>
      </c>
      <c r="U73" s="184">
        <f>+'ISR 4to TRIMESTRE'!B72</f>
        <v>6908068</v>
      </c>
      <c r="V73" s="286">
        <v>0</v>
      </c>
      <c r="W73" s="184">
        <v>0</v>
      </c>
      <c r="X73" s="286">
        <v>0</v>
      </c>
      <c r="Y73" s="184">
        <v>0</v>
      </c>
      <c r="Z73" s="286">
        <v>0</v>
      </c>
      <c r="AA73" s="184">
        <v>0</v>
      </c>
      <c r="AB73" s="298">
        <f t="shared" ref="AB73" si="611">+AC73/AC$119*100</f>
        <v>6.7859467054511722</v>
      </c>
      <c r="AC73" s="270">
        <f t="shared" si="575"/>
        <v>45600937.751329891</v>
      </c>
    </row>
    <row r="74" spans="1:29">
      <c r="A74" s="269" t="s">
        <v>7</v>
      </c>
      <c r="B74" s="286">
        <f t="shared" si="565"/>
        <v>1.0266556078079923</v>
      </c>
      <c r="C74" s="184">
        <f>+' Part 1er Trim 2020'!$K$4*'CALCULO GARANTIA '!$Q13+ajuste!$N12</f>
        <v>4741557.4620434875</v>
      </c>
      <c r="D74" s="286">
        <f t="shared" si="565"/>
        <v>1.0265627999457099</v>
      </c>
      <c r="E74" s="184">
        <f>+' Part 1er Trim 2020'!$K$5*'CALCULO GARANTIA '!$Q13+ajuste!O12</f>
        <v>629630.34086821356</v>
      </c>
      <c r="F74" s="286">
        <f t="shared" ref="F74" si="612">+G74/G$119*100</f>
        <v>0</v>
      </c>
      <c r="G74" s="184">
        <f>+'COEF Art 14 F III'!$P12+ajuste!$P12</f>
        <v>0</v>
      </c>
      <c r="H74" s="286">
        <f t="shared" ref="H74" si="613">+I74/I$119*100</f>
        <v>1.0266111354365666</v>
      </c>
      <c r="I74" s="184">
        <f>+' Part 1er Trim 2020'!$K$7*'CALCULO GARANTIA '!$Q13+ajuste!$Q12</f>
        <v>150975.67923901521</v>
      </c>
      <c r="J74" s="286">
        <f t="shared" ref="J74" si="614">+K74/K$119*100</f>
        <v>1.027303216296946</v>
      </c>
      <c r="K74" s="184">
        <f>+' Part 1er Trim 2020'!$K$8*'CALCULO GARANTIA '!$Q13+ajuste!$R12</f>
        <v>353419.26950754371</v>
      </c>
      <c r="L74" s="286">
        <f t="shared" ref="L74" si="615">+M74/M$119*100</f>
        <v>1.0266296280662275</v>
      </c>
      <c r="M74" s="184">
        <f>+' Part 1er Trim 2020'!$K$9*'CALCULO GARANTIA '!$Q13+ajuste!$S12</f>
        <v>17020.557172859288</v>
      </c>
      <c r="N74" s="286">
        <f t="shared" ref="N74" si="616">+O74/O$119*100</f>
        <v>1.0267572475922728</v>
      </c>
      <c r="O74" s="184">
        <f>+' Part 1er Trim 2020'!$K$10*'CALCULO GARANTIA '!$Q13+ajuste!$T12</f>
        <v>147563.32356073437</v>
      </c>
      <c r="P74" s="286">
        <f t="shared" ref="P74" si="617">+Q74/Q$119*100</f>
        <v>1.0269188060807251</v>
      </c>
      <c r="Q74" s="184">
        <f>+' Part 1er Trim 2020'!$K$11*'CALCULO GARANTIA '!$Q13+ajuste!$U12</f>
        <v>32488.864405463712</v>
      </c>
      <c r="R74" s="286">
        <f t="shared" ref="R74" si="618">+S74/S$119*100</f>
        <v>0.53429278836663896</v>
      </c>
      <c r="S74" s="184">
        <f>(' Part 1er Trim 2020'!K$12*'COEF Art 14 F II'!$N14)+ajuste!$V12</f>
        <v>81729.312422889387</v>
      </c>
      <c r="T74" s="286">
        <f t="shared" ref="T74" si="619">+U74/U$119*100</f>
        <v>3.4810079855990264E-3</v>
      </c>
      <c r="U74" s="184">
        <f>+'ISR 4to TRIMESTRE'!B73</f>
        <v>1754</v>
      </c>
      <c r="V74" s="286">
        <v>0</v>
      </c>
      <c r="W74" s="184">
        <v>0</v>
      </c>
      <c r="X74" s="286">
        <v>0</v>
      </c>
      <c r="Y74" s="184">
        <v>0</v>
      </c>
      <c r="Z74" s="286">
        <v>0</v>
      </c>
      <c r="AA74" s="184">
        <v>0</v>
      </c>
      <c r="AB74" s="298">
        <f t="shared" ref="AB74" si="620">+AC74/AC$119*100</f>
        <v>0.91610462264034553</v>
      </c>
      <c r="AC74" s="270">
        <f t="shared" si="575"/>
        <v>6156138.809220206</v>
      </c>
    </row>
    <row r="75" spans="1:29">
      <c r="A75" s="269" t="s">
        <v>8</v>
      </c>
      <c r="B75" s="286">
        <f t="shared" si="565"/>
        <v>0.16126374403337701</v>
      </c>
      <c r="C75" s="184">
        <f>+' Part 1er Trim 2020'!$K$4*'CALCULO GARANTIA '!$Q14+ajuste!$N13</f>
        <v>744788.51823652128</v>
      </c>
      <c r="D75" s="286">
        <f t="shared" si="565"/>
        <v>0.16115066531146241</v>
      </c>
      <c r="E75" s="184">
        <f>+' Part 1er Trim 2020'!$K$5*'CALCULO GARANTIA '!$Q14+ajuste!O13</f>
        <v>98839.884258967402</v>
      </c>
      <c r="F75" s="286">
        <f t="shared" ref="F75" si="621">+G75/G$119*100</f>
        <v>1.2393835103822031</v>
      </c>
      <c r="G75" s="184">
        <f>+'COEF Art 14 F III'!$P13+ajuste!$P13</f>
        <v>183742.23430818747</v>
      </c>
      <c r="H75" s="286">
        <f t="shared" ref="H75" si="622">+I75/I$119*100</f>
        <v>0.16120944177251889</v>
      </c>
      <c r="I75" s="184">
        <f>+' Part 1er Trim 2020'!$K$7*'CALCULO GARANTIA '!$Q14+ajuste!$Q13</f>
        <v>23707.813144846201</v>
      </c>
      <c r="J75" s="286">
        <f t="shared" ref="J75" si="623">+K75/K$119*100</f>
        <v>0.16205282152536152</v>
      </c>
      <c r="K75" s="184">
        <f>+' Part 1er Trim 2020'!$K$8*'CALCULO GARANTIA '!$Q14+ajuste!$R13</f>
        <v>55750.423922137074</v>
      </c>
      <c r="L75" s="286">
        <f t="shared" ref="L75" si="624">+M75/M$119*100</f>
        <v>0.16123165764760128</v>
      </c>
      <c r="M75" s="184">
        <f>+' Part 1er Trim 2020'!$K$9*'CALCULO GARANTIA '!$Q14+ajuste!$S13</f>
        <v>2673.0697926914318</v>
      </c>
      <c r="N75" s="286">
        <f t="shared" ref="N75" si="625">+O75/O$119*100</f>
        <v>0.16138759918480022</v>
      </c>
      <c r="O75" s="184">
        <f>+' Part 1er Trim 2020'!$K$10*'CALCULO GARANTIA '!$Q14+ajuste!$T13</f>
        <v>23194.275543749289</v>
      </c>
      <c r="P75" s="286">
        <f t="shared" ref="P75" si="626">+Q75/Q$119*100</f>
        <v>0.16158404637877294</v>
      </c>
      <c r="Q75" s="184">
        <f>+' Part 1er Trim 2020'!$K$11*'CALCULO GARANTIA '!$Q14+ajuste!$U13</f>
        <v>5112.0713164478175</v>
      </c>
      <c r="R75" s="286">
        <f t="shared" ref="R75" si="627">+S75/S$119*100</f>
        <v>9.5319304092008228E-2</v>
      </c>
      <c r="S75" s="184">
        <f>(' Part 1er Trim 2020'!K$12*'COEF Art 14 F II'!$N15)+ajuste!$V13</f>
        <v>14580.734297170178</v>
      </c>
      <c r="T75" s="286">
        <f t="shared" ref="T75" si="628">+U75/U$119*100</f>
        <v>0</v>
      </c>
      <c r="U75" s="184">
        <f>+'ISR 4to TRIMESTRE'!B74</f>
        <v>0</v>
      </c>
      <c r="V75" s="286">
        <v>0</v>
      </c>
      <c r="W75" s="184">
        <v>0</v>
      </c>
      <c r="X75" s="286">
        <v>0</v>
      </c>
      <c r="Y75" s="184">
        <v>0</v>
      </c>
      <c r="Z75" s="286">
        <v>0</v>
      </c>
      <c r="AA75" s="184">
        <v>0</v>
      </c>
      <c r="AB75" s="298">
        <f t="shared" ref="AB75" si="629">+AC75/AC$119*100</f>
        <v>0.17148880904652403</v>
      </c>
      <c r="AC75" s="270">
        <f t="shared" si="575"/>
        <v>1152389.024820718</v>
      </c>
    </row>
    <row r="76" spans="1:29">
      <c r="A76" s="269" t="s">
        <v>9</v>
      </c>
      <c r="B76" s="286">
        <f t="shared" si="565"/>
        <v>1.6029931740889509</v>
      </c>
      <c r="C76" s="184">
        <f>+' Part 1er Trim 2020'!$K$4*'CALCULO GARANTIA '!$Q15+ajuste!$N14</f>
        <v>7403343.6221465031</v>
      </c>
      <c r="D76" s="286">
        <f t="shared" si="565"/>
        <v>1.6018691942683339</v>
      </c>
      <c r="E76" s="184">
        <f>+' Part 1er Trim 2020'!$K$5*'CALCULO GARANTIA '!$Q15+ajuste!O14</f>
        <v>982487.8194171862</v>
      </c>
      <c r="F76" s="286">
        <f t="shared" ref="F76" si="630">+G76/G$119*100</f>
        <v>1.9629021776868958</v>
      </c>
      <c r="G76" s="184">
        <f>+'COEF Art 14 F III'!$P14+ajuste!$P14</f>
        <v>291005.99518656958</v>
      </c>
      <c r="H76" s="286">
        <f t="shared" ref="H76" si="631">+I76/I$119*100</f>
        <v>1.6024540209604268</v>
      </c>
      <c r="I76" s="184">
        <f>+' Part 1er Trim 2020'!$K$7*'CALCULO GARANTIA '!$Q15+ajuste!$Q14</f>
        <v>235660.39361233904</v>
      </c>
      <c r="J76" s="286">
        <f t="shared" ref="J76" si="632">+K76/K$119*100</f>
        <v>1.6108364684890826</v>
      </c>
      <c r="K76" s="184">
        <f>+' Part 1er Trim 2020'!$K$8*'CALCULO GARANTIA '!$Q15+ajuste!$R14</f>
        <v>554170.02396005776</v>
      </c>
      <c r="L76" s="286">
        <f t="shared" ref="L76" si="633">+M76/M$119*100</f>
        <v>1.6026782138925637</v>
      </c>
      <c r="M76" s="184">
        <f>+' Part 1er Trim 2020'!$K$9*'CALCULO GARANTIA '!$Q15+ajuste!$S14</f>
        <v>26570.902907445274</v>
      </c>
      <c r="N76" s="286">
        <f t="shared" ref="N76" si="634">+O76/O$119*100</f>
        <v>1.6042242277282157</v>
      </c>
      <c r="O76" s="184">
        <f>+' Part 1er Trim 2020'!$K$10*'CALCULO GARANTIA '!$Q15+ajuste!$T14</f>
        <v>230555.62484252529</v>
      </c>
      <c r="P76" s="286">
        <f t="shared" ref="P76" si="635">+Q76/Q$119*100</f>
        <v>1.6061778772698738</v>
      </c>
      <c r="Q76" s="184">
        <f>+' Part 1er Trim 2020'!$K$11*'CALCULO GARANTIA '!$Q15+ajuste!$U14</f>
        <v>50815.01571174305</v>
      </c>
      <c r="R76" s="286">
        <f t="shared" ref="R76" si="636">+S76/S$119*100</f>
        <v>1.6861097308807891</v>
      </c>
      <c r="S76" s="184">
        <f>(' Part 1er Trim 2020'!K$12*'COEF Art 14 F II'!$N16)+ajuste!$V14</f>
        <v>257919.61256992785</v>
      </c>
      <c r="T76" s="286">
        <f t="shared" ref="T76" si="637">+U76/U$119*100</f>
        <v>0</v>
      </c>
      <c r="U76" s="184">
        <f>+'ISR 4to TRIMESTRE'!B75</f>
        <v>0</v>
      </c>
      <c r="V76" s="286">
        <v>0</v>
      </c>
      <c r="W76" s="184">
        <v>0</v>
      </c>
      <c r="X76" s="286">
        <v>0</v>
      </c>
      <c r="Y76" s="184">
        <v>0</v>
      </c>
      <c r="Z76" s="286">
        <v>0</v>
      </c>
      <c r="AA76" s="184">
        <v>0</v>
      </c>
      <c r="AB76" s="298">
        <f t="shared" ref="AB76" si="638">+AC76/AC$119*100</f>
        <v>1.4929562974430626</v>
      </c>
      <c r="AC76" s="270">
        <f t="shared" si="575"/>
        <v>10032529.010354297</v>
      </c>
    </row>
    <row r="77" spans="1:29">
      <c r="A77" s="269" t="s">
        <v>10</v>
      </c>
      <c r="B77" s="286">
        <f t="shared" si="565"/>
        <v>0.27426032303031894</v>
      </c>
      <c r="C77" s="184">
        <f>+' Part 1er Trim 2020'!$K$4*'CALCULO GARANTIA '!$Q16+ajuste!$N15</f>
        <v>1266657.5542146887</v>
      </c>
      <c r="D77" s="286">
        <f t="shared" si="565"/>
        <v>0.2744670959705432</v>
      </c>
      <c r="E77" s="184">
        <f>+' Part 1er Trim 2020'!$K$5*'CALCULO GARANTIA '!$Q16+ajuste!O15</f>
        <v>168341.1976375737</v>
      </c>
      <c r="F77" s="286">
        <f t="shared" ref="F77" si="639">+G77/G$119*100</f>
        <v>1.261906175454415</v>
      </c>
      <c r="G77" s="184">
        <f>+'COEF Art 14 F III'!$P15+ajuste!$P15</f>
        <v>187081.28535112657</v>
      </c>
      <c r="H77" s="286">
        <f t="shared" ref="H77" si="640">+I77/I$119*100</f>
        <v>0.27435959820072908</v>
      </c>
      <c r="I77" s="184">
        <f>+' Part 1er Trim 2020'!$K$7*'CALCULO GARANTIA '!$Q16+ajuste!$Q15</f>
        <v>40347.922659619137</v>
      </c>
      <c r="J77" s="286">
        <f t="shared" ref="J77" si="641">+K77/K$119*100</f>
        <v>0.2728174040430964</v>
      </c>
      <c r="K77" s="184">
        <f>+' Part 1er Trim 2020'!$K$8*'CALCULO GARANTIA '!$Q16+ajuste!$R15</f>
        <v>93856.34748950816</v>
      </c>
      <c r="L77" s="286">
        <f t="shared" ref="L77" si="642">+M77/M$119*100</f>
        <v>0.2743183822204962</v>
      </c>
      <c r="M77" s="184">
        <f>+' Part 1er Trim 2020'!$K$9*'CALCULO GARANTIA '!$Q16+ajuste!$S15</f>
        <v>4547.9417118955616</v>
      </c>
      <c r="N77" s="286">
        <f t="shared" ref="N77" si="643">+O77/O$119*100</f>
        <v>0.27403381972792457</v>
      </c>
      <c r="O77" s="184">
        <f>+' Part 1er Trim 2020'!$K$10*'CALCULO GARANTIA '!$Q16+ajuste!$T15</f>
        <v>39383.545917908559</v>
      </c>
      <c r="P77" s="286">
        <f t="shared" ref="P77" si="644">+Q77/Q$119*100</f>
        <v>0.27367412175921835</v>
      </c>
      <c r="Q77" s="184">
        <f>+' Part 1er Trim 2020'!$K$11*'CALCULO GARANTIA '!$Q16+ajuste!$U15</f>
        <v>8658.2905877961584</v>
      </c>
      <c r="R77" s="286">
        <f t="shared" ref="R77" si="645">+S77/S$119*100</f>
        <v>0.63894346158108828</v>
      </c>
      <c r="S77" s="184">
        <f>(' Part 1er Trim 2020'!K$12*'COEF Art 14 F II'!$N17)+ajuste!$V15</f>
        <v>97737.440836069902</v>
      </c>
      <c r="T77" s="286">
        <f t="shared" ref="T77" si="646">+U77/U$119*100</f>
        <v>0</v>
      </c>
      <c r="U77" s="184">
        <f>+'ISR 4to TRIMESTRE'!B76</f>
        <v>0</v>
      </c>
      <c r="V77" s="286">
        <v>0</v>
      </c>
      <c r="W77" s="184">
        <v>0</v>
      </c>
      <c r="X77" s="286">
        <v>0</v>
      </c>
      <c r="Y77" s="184">
        <v>0</v>
      </c>
      <c r="Z77" s="286">
        <v>0</v>
      </c>
      <c r="AA77" s="184">
        <v>0</v>
      </c>
      <c r="AB77" s="298">
        <f t="shared" ref="AB77" si="647">+AC77/AC$119*100</f>
        <v>0.28372583644541316</v>
      </c>
      <c r="AC77" s="270">
        <f t="shared" si="575"/>
        <v>1906611.5264061864</v>
      </c>
    </row>
    <row r="78" spans="1:29">
      <c r="A78" s="269" t="s">
        <v>11</v>
      </c>
      <c r="B78" s="286">
        <f t="shared" si="565"/>
        <v>0.39810980020380399</v>
      </c>
      <c r="C78" s="184">
        <f>+' Part 1er Trim 2020'!$K$4*'CALCULO GARANTIA '!$Q17+ajuste!$N16</f>
        <v>1838650.1564037858</v>
      </c>
      <c r="D78" s="286">
        <f t="shared" si="565"/>
        <v>0.39839284176801226</v>
      </c>
      <c r="E78" s="184">
        <f>+' Part 1er Trim 2020'!$K$5*'CALCULO GARANTIA '!$Q17+ajuste!O16</f>
        <v>244349.61092990663</v>
      </c>
      <c r="F78" s="286">
        <f t="shared" ref="F78" si="648">+G78/G$119*100</f>
        <v>4.8131149903296491</v>
      </c>
      <c r="G78" s="184">
        <f>+'COEF Art 14 F III'!$P16+ajuste!$P16</f>
        <v>713558.3900359266</v>
      </c>
      <c r="H78" s="286">
        <f t="shared" ref="H78" si="649">+I78/I$119*100</f>
        <v>0.39824560154529387</v>
      </c>
      <c r="I78" s="184">
        <f>+' Part 1er Trim 2020'!$K$7*'CALCULO GARANTIA '!$Q17+ajuste!$Q16</f>
        <v>58566.869306051914</v>
      </c>
      <c r="J78" s="286">
        <f t="shared" ref="J78" si="650">+K78/K$119*100</f>
        <v>0.39613461536612316</v>
      </c>
      <c r="K78" s="184">
        <f>+' Part 1er Trim 2020'!$K$8*'CALCULO GARANTIA '!$Q17+ajuste!$R16</f>
        <v>136280.70482831917</v>
      </c>
      <c r="L78" s="286">
        <f t="shared" ref="L78" si="651">+M78/M$119*100</f>
        <v>0.3981889832667323</v>
      </c>
      <c r="M78" s="184">
        <f>+' Part 1er Trim 2020'!$K$9*'CALCULO GARANTIA '!$Q17+ajuste!$S16</f>
        <v>6601.600197395549</v>
      </c>
      <c r="N78" s="286">
        <f t="shared" ref="N78" si="652">+O78/O$119*100</f>
        <v>0.39779974323325279</v>
      </c>
      <c r="O78" s="184">
        <f>+' Part 1er Trim 2020'!$K$10*'CALCULO GARANTIA '!$Q17+ajuste!$T16</f>
        <v>57170.91587204035</v>
      </c>
      <c r="P78" s="286">
        <f t="shared" ref="P78" si="653">+Q78/Q$119*100</f>
        <v>0.39730780856237002</v>
      </c>
      <c r="Q78" s="184">
        <f>+' Part 1er Trim 2020'!$K$11*'CALCULO GARANTIA '!$Q17+ajuste!$U16</f>
        <v>12569.717725668064</v>
      </c>
      <c r="R78" s="286">
        <f t="shared" ref="R78" si="654">+S78/S$119*100</f>
        <v>0.23219374991094266</v>
      </c>
      <c r="S78" s="184">
        <f>(' Part 1er Trim 2020'!K$12*'COEF Art 14 F II'!$N18)+ajuste!$V16</f>
        <v>35518.045428102203</v>
      </c>
      <c r="T78" s="286">
        <f t="shared" ref="T78" si="655">+U78/U$119*100</f>
        <v>0</v>
      </c>
      <c r="U78" s="184">
        <f>+'ISR 4to TRIMESTRE'!B77</f>
        <v>0</v>
      </c>
      <c r="V78" s="286">
        <v>0</v>
      </c>
      <c r="W78" s="184">
        <v>0</v>
      </c>
      <c r="X78" s="286">
        <v>0</v>
      </c>
      <c r="Y78" s="184">
        <v>0</v>
      </c>
      <c r="Z78" s="286">
        <v>0</v>
      </c>
      <c r="AA78" s="184">
        <v>0</v>
      </c>
      <c r="AB78" s="298">
        <f t="shared" ref="AB78" si="656">+AC78/AC$119*100</f>
        <v>0.46180185759488412</v>
      </c>
      <c r="AC78" s="270">
        <f t="shared" si="575"/>
        <v>3103266.0107271969</v>
      </c>
    </row>
    <row r="79" spans="1:29">
      <c r="A79" s="269" t="s">
        <v>12</v>
      </c>
      <c r="B79" s="286">
        <f t="shared" si="565"/>
        <v>0.81380368743581066</v>
      </c>
      <c r="C79" s="184">
        <f>+' Part 1er Trim 2020'!$K$4*'CALCULO GARANTIA '!$Q18+ajuste!$N17</f>
        <v>3758511.5373191801</v>
      </c>
      <c r="D79" s="286">
        <f t="shared" si="565"/>
        <v>0.81323305754007635</v>
      </c>
      <c r="E79" s="184">
        <f>+' Part 1er Trim 2020'!$K$5*'CALCULO GARANTIA '!$Q18+ajuste!O17</f>
        <v>498787.02720509347</v>
      </c>
      <c r="F79" s="286">
        <f t="shared" ref="F79" si="657">+G79/G$119*100</f>
        <v>1.2218995434142015</v>
      </c>
      <c r="G79" s="184">
        <f>+'COEF Art 14 F III'!$P17+ajuste!$P17</f>
        <v>181150.18501242067</v>
      </c>
      <c r="H79" s="286">
        <f t="shared" ref="H79" si="658">+I79/I$119*100</f>
        <v>0.81352999106795809</v>
      </c>
      <c r="I79" s="184">
        <f>+' Part 1er Trim 2020'!$K$7*'CALCULO GARANTIA '!$Q18+ajuste!$Q17</f>
        <v>119639.50004357236</v>
      </c>
      <c r="J79" s="286">
        <f t="shared" ref="J79" si="659">+K79/K$119*100</f>
        <v>0.81778553525583852</v>
      </c>
      <c r="K79" s="184">
        <f>+' Part 1er Trim 2020'!$K$8*'CALCULO GARANTIA '!$Q18+ajuste!$R17</f>
        <v>281339.68812613096</v>
      </c>
      <c r="L79" s="286">
        <f t="shared" ref="L79" si="660">+M79/M$119*100</f>
        <v>0.81364294616858068</v>
      </c>
      <c r="M79" s="184">
        <f>+' Part 1er Trim 2020'!$K$9*'CALCULO GARANTIA '!$Q18+ajuste!$S17</f>
        <v>13489.437578030454</v>
      </c>
      <c r="N79" s="286">
        <f t="shared" ref="N79" si="661">+O79/O$119*100</f>
        <v>0.81442871431062158</v>
      </c>
      <c r="O79" s="184">
        <f>+' Part 1er Trim 2020'!$K$10*'CALCULO GARANTIA '!$Q18+ajuste!$T17</f>
        <v>117047.92751041264</v>
      </c>
      <c r="P79" s="286">
        <f t="shared" ref="P79" si="662">+Q79/Q$119*100</f>
        <v>0.81542009516865821</v>
      </c>
      <c r="Q79" s="184">
        <f>+' Part 1er Trim 2020'!$K$11*'CALCULO GARANTIA '!$Q18+ajuste!$U17</f>
        <v>25797.63146663256</v>
      </c>
      <c r="R79" s="286">
        <f t="shared" ref="R79" si="663">+S79/S$119*100</f>
        <v>0.36100295424156342</v>
      </c>
      <c r="S79" s="184">
        <f>(' Part 1er Trim 2020'!K$12*'COEF Art 14 F II'!$N19)+ajuste!$V17</f>
        <v>55221.638538284707</v>
      </c>
      <c r="T79" s="286">
        <f t="shared" ref="T79" si="664">+U79/U$119*100</f>
        <v>0</v>
      </c>
      <c r="U79" s="184">
        <f>+'ISR 4to TRIMESTRE'!B78</f>
        <v>0</v>
      </c>
      <c r="V79" s="286">
        <v>0</v>
      </c>
      <c r="W79" s="184">
        <v>0</v>
      </c>
      <c r="X79" s="286">
        <v>0</v>
      </c>
      <c r="Y79" s="184">
        <v>0</v>
      </c>
      <c r="Z79" s="286">
        <v>0</v>
      </c>
      <c r="AA79" s="184">
        <v>0</v>
      </c>
      <c r="AB79" s="298">
        <f t="shared" ref="AB79" si="665">+AC79/AC$119*100</f>
        <v>0.7516448961639085</v>
      </c>
      <c r="AC79" s="270">
        <f t="shared" si="575"/>
        <v>5050984.5727997581</v>
      </c>
    </row>
    <row r="80" spans="1:29">
      <c r="A80" s="269" t="s">
        <v>13</v>
      </c>
      <c r="B80" s="286">
        <f t="shared" si="565"/>
        <v>0.41407108956846955</v>
      </c>
      <c r="C80" s="184">
        <f>+' Part 1er Trim 2020'!$K$4*'CALCULO GARANTIA '!$Q19+ajuste!$N18</f>
        <v>1912366.5712514604</v>
      </c>
      <c r="D80" s="286">
        <f t="shared" si="565"/>
        <v>0.4137807553367937</v>
      </c>
      <c r="E80" s="184">
        <f>+' Part 1er Trim 2020'!$K$5*'CALCULO GARANTIA '!$Q19+ajuste!O18</f>
        <v>253787.60855272604</v>
      </c>
      <c r="F80" s="286">
        <f t="shared" ref="F80" si="666">+G80/G$119*100</f>
        <v>1.5310733566036894</v>
      </c>
      <c r="G80" s="184">
        <f>+'COEF Art 14 F III'!$P18+ajuste!$P18</f>
        <v>226986.10807347551</v>
      </c>
      <c r="H80" s="286">
        <f t="shared" ref="H80" si="667">+I80/I$119*100</f>
        <v>0.41393179543865904</v>
      </c>
      <c r="I80" s="184">
        <f>+' Part 1er Trim 2020'!$K$7*'CALCULO GARANTIA '!$Q19+ajuste!$Q18</f>
        <v>60873.715292793146</v>
      </c>
      <c r="J80" s="286">
        <f t="shared" ref="J80" si="668">+K80/K$119*100</f>
        <v>0.41609711539855676</v>
      </c>
      <c r="K80" s="184">
        <f>+' Part 1er Trim 2020'!$K$8*'CALCULO GARANTIA '!$Q19+ajuste!$R18</f>
        <v>143148.32878499108</v>
      </c>
      <c r="L80" s="286">
        <f t="shared" ref="L80" si="669">+M80/M$119*100</f>
        <v>0.4139898259964076</v>
      </c>
      <c r="M80" s="184">
        <f>+' Part 1er Trim 2020'!$K$9*'CALCULO GARANTIA '!$Q19+ajuste!$S18</f>
        <v>6863.5633627937395</v>
      </c>
      <c r="N80" s="286">
        <f t="shared" ref="N80" si="670">+O80/O$119*100</f>
        <v>0.41438906762494415</v>
      </c>
      <c r="O80" s="184">
        <f>+' Part 1er Trim 2020'!$K$10*'CALCULO GARANTIA '!$Q19+ajuste!$T18</f>
        <v>59555.09757478031</v>
      </c>
      <c r="P80" s="286">
        <f t="shared" ref="P80" si="671">+Q80/Q$119*100</f>
        <v>0.41489372160230115</v>
      </c>
      <c r="Q80" s="184">
        <f>+' Part 1er Trim 2020'!$K$11*'CALCULO GARANTIA '!$Q19+ajuste!$U18</f>
        <v>13126.087266100536</v>
      </c>
      <c r="R80" s="286">
        <f t="shared" ref="R80" si="672">+S80/S$119*100</f>
        <v>0.71858652307744308</v>
      </c>
      <c r="S80" s="184">
        <f>(' Part 1er Trim 2020'!K$12*'COEF Art 14 F II'!$N20)+ajuste!$V18</f>
        <v>109920.22300546779</v>
      </c>
      <c r="T80" s="286">
        <f t="shared" ref="T80" si="673">+U80/U$119*100</f>
        <v>0</v>
      </c>
      <c r="U80" s="184">
        <f>+'ISR 4to TRIMESTRE'!B79</f>
        <v>0</v>
      </c>
      <c r="V80" s="286">
        <v>0</v>
      </c>
      <c r="W80" s="184">
        <v>0</v>
      </c>
      <c r="X80" s="286">
        <v>0</v>
      </c>
      <c r="Y80" s="184">
        <v>0</v>
      </c>
      <c r="Z80" s="286">
        <v>0</v>
      </c>
      <c r="AA80" s="184">
        <v>0</v>
      </c>
      <c r="AB80" s="298">
        <f t="shared" ref="AB80" si="674">+AC80/AC$119*100</f>
        <v>0.41468235741881293</v>
      </c>
      <c r="AC80" s="270">
        <f t="shared" si="575"/>
        <v>2786627.3031645883</v>
      </c>
    </row>
    <row r="81" spans="1:29">
      <c r="A81" s="269" t="s">
        <v>14</v>
      </c>
      <c r="B81" s="286">
        <f t="shared" si="565"/>
        <v>2.3028820679959647</v>
      </c>
      <c r="C81" s="184">
        <f>+' Part 1er Trim 2020'!$K$4*'CALCULO GARANTIA '!$Q20+ajuste!$N19</f>
        <v>10635745.395698994</v>
      </c>
      <c r="D81" s="286">
        <f t="shared" si="565"/>
        <v>2.3030228524908316</v>
      </c>
      <c r="E81" s="184">
        <f>+' Part 1er Trim 2020'!$K$5*'CALCULO GARANTIA '!$Q20+ajuste!O19</f>
        <v>1412532.2520139774</v>
      </c>
      <c r="F81" s="286">
        <f t="shared" ref="F81" si="675">+G81/G$119*100</f>
        <v>0.36623530032275309</v>
      </c>
      <c r="G81" s="184">
        <f>+'COEF Art 14 F III'!$P19+ajuste!$P19</f>
        <v>54295.455603633789</v>
      </c>
      <c r="H81" s="286">
        <f t="shared" ref="H81" si="676">+I81/I$119*100</f>
        <v>2.3029495997291844</v>
      </c>
      <c r="I81" s="184">
        <f>+' Part 1er Trim 2020'!$K$7*'CALCULO GARANTIA '!$Q20+ajuste!$Q19</f>
        <v>338676.80572593526</v>
      </c>
      <c r="J81" s="286">
        <f t="shared" ref="J81" si="677">+K81/K$119*100</f>
        <v>2.3018997388610201</v>
      </c>
      <c r="K81" s="184">
        <f>+' Part 1er Trim 2020'!$K$8*'CALCULO GARANTIA '!$Q20+ajuste!$R19</f>
        <v>791913.92695174005</v>
      </c>
      <c r="L81" s="286">
        <f t="shared" ref="L81" si="678">+M81/M$119*100</f>
        <v>2.302921826906053</v>
      </c>
      <c r="M81" s="184">
        <f>+' Part 1er Trim 2020'!$K$9*'CALCULO GARANTIA '!$Q20+ajuste!$S19</f>
        <v>38180.28580892607</v>
      </c>
      <c r="N81" s="286">
        <f t="shared" ref="N81" si="679">+O81/O$119*100</f>
        <v>2.3027279065250434</v>
      </c>
      <c r="O81" s="184">
        <f>+' Part 1er Trim 2020'!$K$10*'CALCULO GARANTIA '!$Q20+ajuste!$T19</f>
        <v>330943.05780622252</v>
      </c>
      <c r="P81" s="286">
        <f t="shared" ref="P81" si="680">+Q81/Q$119*100</f>
        <v>2.302483247660899</v>
      </c>
      <c r="Q81" s="184">
        <f>+' Part 1er Trim 2020'!$K$11*'CALCULO GARANTIA '!$Q20+ajuste!$U19</f>
        <v>72844.187472428384</v>
      </c>
      <c r="R81" s="286">
        <f t="shared" ref="R81" si="681">+S81/S$119*100</f>
        <v>1.1775891487958192</v>
      </c>
      <c r="S81" s="184">
        <f>(' Part 1er Trim 2020'!K$12*'COEF Art 14 F II'!$N21)+ajuste!$V19</f>
        <v>180132.60433845545</v>
      </c>
      <c r="T81" s="286">
        <f t="shared" ref="T81" si="682">+U81/U$119*100</f>
        <v>0</v>
      </c>
      <c r="U81" s="184">
        <f>+'ISR 4to TRIMESTRE'!B80</f>
        <v>0</v>
      </c>
      <c r="V81" s="286">
        <v>0</v>
      </c>
      <c r="W81" s="184">
        <v>0</v>
      </c>
      <c r="X81" s="286">
        <v>0</v>
      </c>
      <c r="Y81" s="184">
        <v>0</v>
      </c>
      <c r="Z81" s="286">
        <v>0</v>
      </c>
      <c r="AA81" s="184">
        <v>0</v>
      </c>
      <c r="AB81" s="298">
        <f t="shared" ref="AB81" si="683">+AC81/AC$119*100</f>
        <v>2.061823452244115</v>
      </c>
      <c r="AC81" s="270">
        <f t="shared" si="575"/>
        <v>13855263.971420314</v>
      </c>
    </row>
    <row r="82" spans="1:29">
      <c r="A82" s="269" t="s">
        <v>15</v>
      </c>
      <c r="B82" s="286">
        <f t="shared" si="565"/>
        <v>0.2944220502476167</v>
      </c>
      <c r="C82" s="184">
        <f>+' Part 1er Trim 2020'!$K$4*'CALCULO GARANTIA '!$Q21+ajuste!$N20</f>
        <v>1359773.4807316386</v>
      </c>
      <c r="D82" s="286">
        <f t="shared" si="565"/>
        <v>0.29446157523284522</v>
      </c>
      <c r="E82" s="184">
        <f>+' Part 1er Trim 2020'!$K$5*'CALCULO GARANTIA '!$Q21+ajuste!O20</f>
        <v>180604.5786933371</v>
      </c>
      <c r="F82" s="286">
        <f t="shared" ref="F82" si="684">+G82/G$119*100</f>
        <v>3.7139252001130516</v>
      </c>
      <c r="G82" s="184">
        <f>+'COEF Art 14 F III'!$P20+ajuste!$P20</f>
        <v>550600.28522713948</v>
      </c>
      <c r="H82" s="286">
        <f t="shared" ref="H82" si="685">+I82/I$119*100</f>
        <v>0.29444104790117515</v>
      </c>
      <c r="I82" s="184">
        <f>+' Part 1er Trim 2020'!$K$7*'CALCULO GARANTIA '!$Q21+ajuste!$Q20</f>
        <v>43301.14457975707</v>
      </c>
      <c r="J82" s="286">
        <f t="shared" ref="J82" si="686">+K82/K$119*100</f>
        <v>0.2941461578309128</v>
      </c>
      <c r="K82" s="184">
        <f>+' Part 1er Trim 2020'!$K$8*'CALCULO GARANTIA '!$Q21+ajuste!$R20</f>
        <v>101193.99859739435</v>
      </c>
      <c r="L82" s="286">
        <f t="shared" ref="L82" si="687">+M82/M$119*100</f>
        <v>0.29443286720490019</v>
      </c>
      <c r="M82" s="184">
        <f>+' Part 1er Trim 2020'!$K$9*'CALCULO GARANTIA '!$Q21+ajuste!$S20</f>
        <v>4881.4210235383989</v>
      </c>
      <c r="N82" s="286">
        <f t="shared" ref="N82" si="688">+O82/O$119*100</f>
        <v>0.29437874231950478</v>
      </c>
      <c r="O82" s="184">
        <f>+' Part 1er Trim 2020'!$K$10*'CALCULO GARANTIA '!$Q21+ajuste!$T20</f>
        <v>42307.47404428845</v>
      </c>
      <c r="P82" s="286">
        <f t="shared" ref="P82" si="689">+Q82/Q$119*100</f>
        <v>0.29430957932112367</v>
      </c>
      <c r="Q82" s="184">
        <f>+' Part 1er Trim 2020'!$K$11*'CALCULO GARANTIA '!$Q21+ajuste!$U20</f>
        <v>9311.1392635664815</v>
      </c>
      <c r="R82" s="286">
        <f t="shared" ref="R82" si="690">+S82/S$119*100</f>
        <v>0.11344758817597098</v>
      </c>
      <c r="S82" s="184">
        <f>(' Part 1er Trim 2020'!K$12*'COEF Art 14 F II'!$N22)+ajuste!$V20</f>
        <v>17353.768532048121</v>
      </c>
      <c r="T82" s="286">
        <f t="shared" ref="T82" si="691">+U82/U$119*100</f>
        <v>0</v>
      </c>
      <c r="U82" s="184">
        <f>+'ISR 4to TRIMESTRE'!B81</f>
        <v>0</v>
      </c>
      <c r="V82" s="286">
        <v>0</v>
      </c>
      <c r="W82" s="184">
        <v>0</v>
      </c>
      <c r="X82" s="286">
        <v>0</v>
      </c>
      <c r="Y82" s="184">
        <v>0</v>
      </c>
      <c r="Z82" s="286">
        <v>0</v>
      </c>
      <c r="AA82" s="184">
        <v>0</v>
      </c>
      <c r="AB82" s="298">
        <f t="shared" ref="AB82" si="692">+AC82/AC$119*100</f>
        <v>0.34365459775282015</v>
      </c>
      <c r="AC82" s="270">
        <f t="shared" si="575"/>
        <v>2309327.290692708</v>
      </c>
    </row>
    <row r="83" spans="1:29">
      <c r="A83" s="269" t="s">
        <v>16</v>
      </c>
      <c r="B83" s="286">
        <f t="shared" si="565"/>
        <v>0.20162615150129093</v>
      </c>
      <c r="C83" s="184">
        <f>+' Part 1er Trim 2020'!$K$4*'CALCULO GARANTIA '!$Q22+ajuste!$N21</f>
        <v>931200.27390222414</v>
      </c>
      <c r="D83" s="286">
        <f t="shared" si="565"/>
        <v>0.20148478301009526</v>
      </c>
      <c r="E83" s="184">
        <f>+' Part 1er Trim 2020'!$K$5*'CALCULO GARANTIA '!$Q22+ajuste!O21</f>
        <v>123578.34573112662</v>
      </c>
      <c r="F83" s="286">
        <f t="shared" ref="F83" si="693">+G83/G$119*100</f>
        <v>2.3779174630416717</v>
      </c>
      <c r="G83" s="184">
        <f>+'COEF Art 14 F III'!$P21+ajuste!$P21</f>
        <v>352533.22639817465</v>
      </c>
      <c r="H83" s="286">
        <f t="shared" ref="H83" si="694">+I83/I$119*100</f>
        <v>0.20155828167223175</v>
      </c>
      <c r="I83" s="184">
        <f>+' Part 1er Trim 2020'!$K$7*'CALCULO GARANTIA '!$Q22+ajuste!$Q21</f>
        <v>29641.601801614408</v>
      </c>
      <c r="J83" s="286">
        <f t="shared" ref="J83" si="695">+K83/K$119*100</f>
        <v>0.20261266276489906</v>
      </c>
      <c r="K83" s="184">
        <f>+' Part 1er Trim 2020'!$K$8*'CALCULO GARANTIA '!$Q22+ajuste!$R21</f>
        <v>69704.07386191866</v>
      </c>
      <c r="L83" s="286">
        <f t="shared" ref="L83" si="696">+M83/M$119*100</f>
        <v>0.20158698708281492</v>
      </c>
      <c r="M83" s="184">
        <f>+' Part 1er Trim 2020'!$K$9*'CALCULO GARANTIA '!$Q22+ajuste!$S21</f>
        <v>3342.1233375179359</v>
      </c>
      <c r="N83" s="286">
        <f t="shared" ref="N83" si="697">+O83/O$119*100</f>
        <v>0.2017809462978804</v>
      </c>
      <c r="O83" s="184">
        <f>+' Part 1er Trim 2020'!$K$10*'CALCULO GARANTIA '!$Q22+ajuste!$T21</f>
        <v>28999.519737277944</v>
      </c>
      <c r="P83" s="286">
        <f t="shared" ref="P83" si="698">+Q83/Q$119*100</f>
        <v>0.20202644118311217</v>
      </c>
      <c r="Q83" s="184">
        <f>+' Part 1er Trim 2020'!$K$11*'CALCULO GARANTIA '!$Q22+ajuste!$U21</f>
        <v>6391.5565817387142</v>
      </c>
      <c r="R83" s="286">
        <f t="shared" ref="R83" si="699">+S83/S$119*100</f>
        <v>7.4160043868820996E-2</v>
      </c>
      <c r="S83" s="184">
        <f>(' Part 1er Trim 2020'!K$12*'COEF Art 14 F II'!$N23)+ajuste!$V21</f>
        <v>11344.05989865407</v>
      </c>
      <c r="T83" s="286">
        <f t="shared" ref="T83" si="700">+U83/U$119*100</f>
        <v>0.17432030639856105</v>
      </c>
      <c r="U83" s="184">
        <f>+'ISR 4to TRIMESTRE'!B82</f>
        <v>87836</v>
      </c>
      <c r="V83" s="286">
        <v>0</v>
      </c>
      <c r="W83" s="184">
        <v>0</v>
      </c>
      <c r="X83" s="286">
        <v>0</v>
      </c>
      <c r="Y83" s="184">
        <v>0</v>
      </c>
      <c r="Z83" s="286">
        <v>0</v>
      </c>
      <c r="AA83" s="184">
        <v>0</v>
      </c>
      <c r="AB83" s="298">
        <f t="shared" ref="AB83" si="701">+AC83/AC$119*100</f>
        <v>0.24473114425329792</v>
      </c>
      <c r="AC83" s="270">
        <f t="shared" si="575"/>
        <v>1644570.781250247</v>
      </c>
    </row>
    <row r="84" spans="1:29">
      <c r="A84" s="269" t="s">
        <v>17</v>
      </c>
      <c r="B84" s="286">
        <f t="shared" si="565"/>
        <v>1.7682883748258826</v>
      </c>
      <c r="C84" s="184">
        <f>+' Part 1er Trim 2020'!$K$4*'CALCULO GARANTIA '!$Q23+ajuste!$N22</f>
        <v>8166751.2210857123</v>
      </c>
      <c r="D84" s="286">
        <f t="shared" si="565"/>
        <v>1.7670484745952291</v>
      </c>
      <c r="E84" s="184">
        <f>+' Part 1er Trim 2020'!$K$5*'CALCULO GARANTIA '!$Q23+ajuste!O22</f>
        <v>1083798.607789889</v>
      </c>
      <c r="F84" s="286">
        <f t="shared" ref="F84" si="702">+G84/G$119*100</f>
        <v>2.5081451893390772</v>
      </c>
      <c r="G84" s="184">
        <f>+'COEF Art 14 F III'!$P22+ajuste!$P22</f>
        <v>371839.86812635232</v>
      </c>
      <c r="H84" s="286">
        <f t="shared" ref="H84" si="703">+I84/I$119*100</f>
        <v>1.7676936368382037</v>
      </c>
      <c r="I84" s="184">
        <f>+' Part 1er Trim 2020'!$K$7*'CALCULO GARANTIA '!$Q23+ajuste!$Q22</f>
        <v>259960.89297691351</v>
      </c>
      <c r="J84" s="286">
        <f t="shared" ref="J84" si="704">+K84/K$119*100</f>
        <v>1.7769404331344723</v>
      </c>
      <c r="K84" s="184">
        <f>+' Part 1er Trim 2020'!$K$8*'CALCULO GARANTIA '!$Q23+ajuste!$R22</f>
        <v>611314.14744376321</v>
      </c>
      <c r="L84" s="286">
        <f t="shared" ref="L84" si="705">+M84/M$119*100</f>
        <v>1.7679401957904042</v>
      </c>
      <c r="M84" s="184">
        <f>+' Part 1er Trim 2020'!$K$9*'CALCULO GARANTIA '!$Q23+ajuste!$S22</f>
        <v>29310.791699365836</v>
      </c>
      <c r="N84" s="286">
        <f t="shared" ref="N84" si="706">+O84/O$119*100</f>
        <v>1.7696462756603561</v>
      </c>
      <c r="O84" s="184">
        <f>+' Part 1er Trim 2020'!$K$10*'CALCULO GARANTIA '!$Q23+ajuste!$T22</f>
        <v>254329.7226054885</v>
      </c>
      <c r="P84" s="286">
        <f t="shared" ref="P84" si="707">+Q84/Q$119*100</f>
        <v>1.7718012165623152</v>
      </c>
      <c r="Q84" s="184">
        <f>+' Part 1er Trim 2020'!$K$11*'CALCULO GARANTIA '!$Q23+ajuste!$U22</f>
        <v>56054.879059059393</v>
      </c>
      <c r="R84" s="286">
        <f t="shared" ref="R84" si="708">+S84/S$119*100</f>
        <v>1.0888938997031816</v>
      </c>
      <c r="S84" s="184">
        <f>(' Part 1er Trim 2020'!K$12*'COEF Art 14 F II'!$N24)+ajuste!$V22</f>
        <v>166565.13369061321</v>
      </c>
      <c r="T84" s="286">
        <f t="shared" ref="T84" si="709">+U84/U$119*100</f>
        <v>4.4686914093168451</v>
      </c>
      <c r="U84" s="184">
        <f>+'ISR 4to TRIMESTRE'!B83</f>
        <v>2251671</v>
      </c>
      <c r="V84" s="286">
        <v>0</v>
      </c>
      <c r="W84" s="184">
        <v>0</v>
      </c>
      <c r="X84" s="286">
        <v>0</v>
      </c>
      <c r="Y84" s="184">
        <v>0</v>
      </c>
      <c r="Z84" s="286">
        <v>0</v>
      </c>
      <c r="AA84" s="184">
        <v>0</v>
      </c>
      <c r="AB84" s="298">
        <f t="shared" ref="AB84" si="710">+AC84/AC$119*100</f>
        <v>1.971990718771464</v>
      </c>
      <c r="AC84" s="270">
        <f t="shared" si="575"/>
        <v>13251596.264477158</v>
      </c>
    </row>
    <row r="85" spans="1:29">
      <c r="A85" s="269" t="s">
        <v>18</v>
      </c>
      <c r="B85" s="286">
        <f t="shared" si="565"/>
        <v>2.2276146962071612</v>
      </c>
      <c r="C85" s="184">
        <f>+' Part 1er Trim 2020'!$K$4*'CALCULO GARANTIA '!$Q24+ajuste!$N23</f>
        <v>10288126.81197978</v>
      </c>
      <c r="D85" s="286">
        <f t="shared" si="565"/>
        <v>2.2290112097132382</v>
      </c>
      <c r="E85" s="184">
        <f>+' Part 1er Trim 2020'!$K$5*'CALCULO GARANTIA '!$Q24+ajuste!O23</f>
        <v>1367138.0726488796</v>
      </c>
      <c r="F85" s="286">
        <f t="shared" ref="F85" si="711">+G85/G$119*100</f>
        <v>3.3245169597843365</v>
      </c>
      <c r="G85" s="184">
        <f>+'COEF Art 14 F III'!$P23+ajuste!$P23</f>
        <v>492869.37341764412</v>
      </c>
      <c r="H85" s="286">
        <f t="shared" ref="H85" si="712">+I85/I$119*100</f>
        <v>2.2282846314976852</v>
      </c>
      <c r="I85" s="184">
        <f>+' Part 1er Trim 2020'!$K$7*'CALCULO GARANTIA '!$Q24+ajuste!$Q23</f>
        <v>327696.41217184003</v>
      </c>
      <c r="J85" s="286">
        <f t="shared" ref="J85" si="713">+K85/K$119*100</f>
        <v>2.2178697280016366</v>
      </c>
      <c r="K85" s="184">
        <f>+' Part 1er Trim 2020'!$K$8*'CALCULO GARANTIA '!$Q24+ajuste!$R23</f>
        <v>763005.39772345219</v>
      </c>
      <c r="L85" s="286">
        <f t="shared" ref="L85" si="714">+M85/M$119*100</f>
        <v>2.2280074073058143</v>
      </c>
      <c r="M85" s="184">
        <f>+' Part 1er Trim 2020'!$K$9*'CALCULO GARANTIA '!$Q24+ajuste!$S23</f>
        <v>36938.274934683912</v>
      </c>
      <c r="N85" s="286">
        <f t="shared" ref="N85" si="715">+O85/O$119*100</f>
        <v>2.2260852098878465</v>
      </c>
      <c r="O85" s="184">
        <f>+' Part 1er Trim 2020'!$K$10*'CALCULO GARANTIA '!$Q24+ajuste!$T23</f>
        <v>319928.13576017629</v>
      </c>
      <c r="P85" s="286">
        <f t="shared" ref="P85" si="716">+Q85/Q$119*100</f>
        <v>2.2236580134916539</v>
      </c>
      <c r="Q85" s="184">
        <f>+' Part 1er Trim 2020'!$K$11*'CALCULO GARANTIA '!$Q24+ajuste!$U23</f>
        <v>70350.375566862582</v>
      </c>
      <c r="R85" s="286">
        <f t="shared" ref="R85" si="717">+S85/S$119*100</f>
        <v>4.2364883072553319</v>
      </c>
      <c r="S85" s="184">
        <f>(' Part 1er Trim 2020'!K$12*'COEF Art 14 F II'!$N25)+ajuste!$V23</f>
        <v>648044.07616670034</v>
      </c>
      <c r="T85" s="286">
        <f t="shared" ref="T85" si="718">+U85/U$119*100</f>
        <v>0</v>
      </c>
      <c r="U85" s="184">
        <f>+'ISR 4to TRIMESTRE'!B84</f>
        <v>0</v>
      </c>
      <c r="V85" s="286">
        <v>0</v>
      </c>
      <c r="W85" s="184">
        <v>0</v>
      </c>
      <c r="X85" s="286">
        <v>0</v>
      </c>
      <c r="Y85" s="184">
        <v>0</v>
      </c>
      <c r="Z85" s="286">
        <v>0</v>
      </c>
      <c r="AA85" s="184">
        <v>0</v>
      </c>
      <c r="AB85" s="298">
        <f t="shared" ref="AB85" si="719">+AC85/AC$119*100</f>
        <v>2.1301031008582787</v>
      </c>
      <c r="AC85" s="270">
        <f t="shared" si="575"/>
        <v>14314096.930370018</v>
      </c>
    </row>
    <row r="86" spans="1:29">
      <c r="A86" s="269" t="s">
        <v>19</v>
      </c>
      <c r="B86" s="286">
        <f t="shared" si="565"/>
        <v>0.33986563999318636</v>
      </c>
      <c r="C86" s="184">
        <f>+' Part 1er Trim 2020'!$K$4*'CALCULO GARANTIA '!$Q25+ajuste!$N24</f>
        <v>1569652.4220449822</v>
      </c>
      <c r="D86" s="286">
        <f t="shared" si="565"/>
        <v>0.33962732298554893</v>
      </c>
      <c r="E86" s="184">
        <f>+' Part 1er Trim 2020'!$K$5*'CALCULO GARANTIA '!$Q25+ajuste!O24</f>
        <v>208306.4642035139</v>
      </c>
      <c r="F86" s="286">
        <f t="shared" ref="F86" si="720">+G86/G$119*100</f>
        <v>1.7124177532997844</v>
      </c>
      <c r="G86" s="184">
        <f>+'COEF Art 14 F III'!$P24+ajuste!$P24</f>
        <v>253870.94585700816</v>
      </c>
      <c r="H86" s="286">
        <f t="shared" ref="H86" si="721">+I86/I$119*100</f>
        <v>0.33975132722347129</v>
      </c>
      <c r="I86" s="184">
        <f>+' Part 1er Trim 2020'!$K$7*'CALCULO GARANTIA '!$Q25+ajuste!$Q24</f>
        <v>49964.573370916769</v>
      </c>
      <c r="J86" s="286">
        <f t="shared" ref="J86" si="722">+K86/K$119*100</f>
        <v>0.34152855570043056</v>
      </c>
      <c r="K86" s="184">
        <f>+' Part 1er Trim 2020'!$K$8*'CALCULO GARANTIA '!$Q25+ajuste!$R24</f>
        <v>117494.78708603886</v>
      </c>
      <c r="L86" s="286">
        <f t="shared" ref="L86" si="723">+M86/M$119*100</f>
        <v>0.33979857688439224</v>
      </c>
      <c r="M86" s="184">
        <f>+' Part 1er Trim 2020'!$K$9*'CALCULO GARANTIA '!$Q25+ajuste!$S24</f>
        <v>5633.5419775591399</v>
      </c>
      <c r="N86" s="286">
        <f t="shared" ref="N86" si="724">+O86/O$119*100</f>
        <v>0.34012666433513</v>
      </c>
      <c r="O86" s="184">
        <f>+' Part 1er Trim 2020'!$K$10*'CALCULO GARANTIA '!$Q25+ajuste!$T24</f>
        <v>48882.266123383342</v>
      </c>
      <c r="P86" s="286">
        <f t="shared" ref="P86" si="725">+Q86/Q$119*100</f>
        <v>0.34054104269926244</v>
      </c>
      <c r="Q86" s="184">
        <f>+' Part 1er Trim 2020'!$K$11*'CALCULO GARANTIA '!$Q25+ajuste!$U24</f>
        <v>10773.77461123431</v>
      </c>
      <c r="R86" s="286">
        <f t="shared" ref="R86" si="726">+S86/S$119*100</f>
        <v>0.15748027133978451</v>
      </c>
      <c r="S86" s="184">
        <f>(' Part 1er Trim 2020'!K$12*'COEF Art 14 F II'!$N26)+ajuste!$V24</f>
        <v>24089.32813058775</v>
      </c>
      <c r="T86" s="286">
        <f t="shared" ref="T86" si="727">+U86/U$119*100</f>
        <v>0</v>
      </c>
      <c r="U86" s="184">
        <f>+'ISR 4to TRIMESTRE'!B85</f>
        <v>0</v>
      </c>
      <c r="V86" s="286">
        <v>0</v>
      </c>
      <c r="W86" s="184">
        <v>0</v>
      </c>
      <c r="X86" s="286">
        <v>0</v>
      </c>
      <c r="Y86" s="184">
        <v>0</v>
      </c>
      <c r="Z86" s="286">
        <v>0</v>
      </c>
      <c r="AA86" s="184">
        <v>0</v>
      </c>
      <c r="AB86" s="298">
        <f t="shared" ref="AB86" si="728">+AC86/AC$119*100</f>
        <v>0.34058027185462719</v>
      </c>
      <c r="AC86" s="270">
        <f t="shared" si="575"/>
        <v>2288668.1034052246</v>
      </c>
    </row>
    <row r="87" spans="1:29">
      <c r="A87" s="269" t="s">
        <v>20</v>
      </c>
      <c r="B87" s="286">
        <f t="shared" si="565"/>
        <v>4.6457621524650969</v>
      </c>
      <c r="C87" s="184">
        <f>+' Part 1er Trim 2020'!$K$4*'CALCULO GARANTIA '!$Q26+ajuste!$N25</f>
        <v>21456219.625520084</v>
      </c>
      <c r="D87" s="286">
        <f t="shared" si="565"/>
        <v>4.6425046355608455</v>
      </c>
      <c r="E87" s="184">
        <f>+' Part 1er Trim 2020'!$K$5*'CALCULO GARANTIA '!$Q26+ajuste!O25</f>
        <v>2847426.1645999872</v>
      </c>
      <c r="F87" s="286">
        <f t="shared" ref="F87" si="729">+G87/G$119*100</f>
        <v>3.6089384269963167</v>
      </c>
      <c r="G87" s="184">
        <f>+'COEF Art 14 F III'!$P25+ajuste!$P25</f>
        <v>535035.68871308165</v>
      </c>
      <c r="H87" s="286">
        <f t="shared" ref="H87" si="730">+I87/I$119*100</f>
        <v>4.6441995228675692</v>
      </c>
      <c r="I87" s="184">
        <f>+' Part 1er Trim 2020'!$K$7*'CALCULO GARANTIA '!$Q26+ajuste!$Q25</f>
        <v>682986.14079251431</v>
      </c>
      <c r="J87" s="286">
        <f t="shared" ref="J87" si="731">+K87/K$119*100</f>
        <v>4.6684934371106781</v>
      </c>
      <c r="K87" s="184">
        <f>+' Part 1er Trim 2020'!$K$8*'CALCULO GARANTIA '!$Q26+ajuste!$R25</f>
        <v>1606084.273922391</v>
      </c>
      <c r="L87" s="286">
        <f t="shared" ref="L87" si="732">+M87/M$119*100</f>
        <v>4.6448467915461595</v>
      </c>
      <c r="M87" s="184">
        <f>+' Part 1er Trim 2020'!$K$9*'CALCULO GARANTIA '!$Q26+ajuste!$S25</f>
        <v>77007.207091419958</v>
      </c>
      <c r="N87" s="286">
        <f t="shared" ref="N87" si="733">+O87/O$119*100</f>
        <v>4.6493298972739598</v>
      </c>
      <c r="O87" s="184">
        <f>+' Part 1er Trim 2020'!$K$10*'CALCULO GARANTIA '!$Q26+ajuste!$T25</f>
        <v>668191.60379033734</v>
      </c>
      <c r="P87" s="286">
        <f t="shared" ref="P87" si="734">+Q87/Q$119*100</f>
        <v>4.6549911749220119</v>
      </c>
      <c r="Q87" s="184">
        <f>+' Part 1er Trim 2020'!$K$11*'CALCULO GARANTIA '!$Q26+ajuste!$U25</f>
        <v>147271.0171389957</v>
      </c>
      <c r="R87" s="286">
        <f t="shared" ref="R87" si="735">+S87/S$119*100</f>
        <v>7.1816751612762353</v>
      </c>
      <c r="S87" s="184">
        <f>(' Part 1er Trim 2020'!K$12*'COEF Art 14 F II'!$N27)+ajuste!$V25</f>
        <v>1098561.2865372885</v>
      </c>
      <c r="T87" s="286">
        <f t="shared" ref="T87" si="736">+U87/U$119*100</f>
        <v>0</v>
      </c>
      <c r="U87" s="184">
        <f>+'ISR 4to TRIMESTRE'!B86</f>
        <v>0</v>
      </c>
      <c r="V87" s="286">
        <v>0</v>
      </c>
      <c r="W87" s="184">
        <v>0</v>
      </c>
      <c r="X87" s="286">
        <v>0</v>
      </c>
      <c r="Y87" s="184">
        <v>0</v>
      </c>
      <c r="Z87" s="286">
        <v>0</v>
      </c>
      <c r="AA87" s="184">
        <v>0</v>
      </c>
      <c r="AB87" s="298">
        <f t="shared" ref="AB87" si="737">+AC87/AC$119*100</f>
        <v>4.3332115382833871</v>
      </c>
      <c r="AC87" s="270">
        <f t="shared" si="575"/>
        <v>29118783.008106105</v>
      </c>
    </row>
    <row r="88" spans="1:29">
      <c r="A88" s="269" t="s">
        <v>21</v>
      </c>
      <c r="B88" s="286">
        <f t="shared" si="565"/>
        <v>0.68592922172213022</v>
      </c>
      <c r="C88" s="184">
        <f>+' Part 1er Trim 2020'!$K$4*'CALCULO GARANTIA '!$Q27+ajuste!$N26</f>
        <v>3167929.7273156429</v>
      </c>
      <c r="D88" s="286">
        <f t="shared" si="565"/>
        <v>0.68544825060446135</v>
      </c>
      <c r="E88" s="184">
        <f>+' Part 1er Trim 2020'!$K$5*'CALCULO GARANTIA '!$Q27+ajuste!O26</f>
        <v>420411.70369550877</v>
      </c>
      <c r="F88" s="286">
        <f t="shared" ref="F88" si="738">+G88/G$119*100</f>
        <v>1.1139515327459981</v>
      </c>
      <c r="G88" s="184">
        <f>+'COEF Art 14 F III'!$P26+ajuste!$P26</f>
        <v>165146.576360904</v>
      </c>
      <c r="H88" s="286">
        <f t="shared" ref="H88" si="739">+I88/I$119*100</f>
        <v>0.68569851890306333</v>
      </c>
      <c r="I88" s="184">
        <f>+' Part 1er Trim 2020'!$K$7*'CALCULO GARANTIA '!$Q27+ajuste!$Q26</f>
        <v>100840.32412190152</v>
      </c>
      <c r="J88" s="286">
        <f t="shared" ref="J88" si="740">+K88/K$119*100</f>
        <v>0.68928541955504108</v>
      </c>
      <c r="K88" s="184">
        <f>+' Part 1er Trim 2020'!$K$8*'CALCULO GARANTIA '!$Q27+ajuste!$R26</f>
        <v>237132.27564833002</v>
      </c>
      <c r="L88" s="286">
        <f t="shared" ref="L88" si="741">+M88/M$119*100</f>
        <v>0.68579411458892015</v>
      </c>
      <c r="M88" s="184">
        <f>+' Part 1er Trim 2020'!$K$9*'CALCULO GARANTIA '!$Q27+ajuste!$S26</f>
        <v>11369.823758308808</v>
      </c>
      <c r="N88" s="286">
        <f t="shared" ref="N88" si="742">+O88/O$119*100</f>
        <v>0.6864560279064954</v>
      </c>
      <c r="O88" s="184">
        <f>+' Part 1er Trim 2020'!$K$10*'CALCULO GARANTIA '!$Q27+ajuste!$T26</f>
        <v>98655.970721141086</v>
      </c>
      <c r="P88" s="286">
        <f t="shared" ref="P88" si="743">+Q88/Q$119*100</f>
        <v>0.68729160234664877</v>
      </c>
      <c r="Q88" s="184">
        <f>+' Part 1er Trim 2020'!$K$11*'CALCULO GARANTIA '!$Q27+ajuste!$U26</f>
        <v>21744.001125926279</v>
      </c>
      <c r="R88" s="286">
        <f t="shared" ref="R88" si="744">+S88/S$119*100</f>
        <v>0.39321972091725083</v>
      </c>
      <c r="S88" s="184">
        <f>(' Part 1er Trim 2020'!K$12*'COEF Art 14 F II'!$N28)+ajuste!$V26</f>
        <v>60149.749578192197</v>
      </c>
      <c r="T88" s="286">
        <f t="shared" ref="T88" si="745">+U88/U$119*100</f>
        <v>2.1174967607176542</v>
      </c>
      <c r="U88" s="184">
        <f>+'ISR 4to TRIMESTRE'!B87</f>
        <v>1066958</v>
      </c>
      <c r="V88" s="286">
        <v>0</v>
      </c>
      <c r="W88" s="184">
        <v>0</v>
      </c>
      <c r="X88" s="286">
        <v>0</v>
      </c>
      <c r="Y88" s="184">
        <v>0</v>
      </c>
      <c r="Z88" s="286">
        <v>0</v>
      </c>
      <c r="AA88" s="184">
        <v>0</v>
      </c>
      <c r="AB88" s="298">
        <f t="shared" ref="AB88" si="746">+AC88/AC$119*100</f>
        <v>0.79619216946402593</v>
      </c>
      <c r="AC88" s="270">
        <f t="shared" si="575"/>
        <v>5350338.1523258546</v>
      </c>
    </row>
    <row r="89" spans="1:29">
      <c r="A89" s="269" t="s">
        <v>22</v>
      </c>
      <c r="B89" s="286">
        <f t="shared" si="565"/>
        <v>0.11002333863453623</v>
      </c>
      <c r="C89" s="184">
        <f>+' Part 1er Trim 2020'!$K$4*'CALCULO GARANTIA '!$Q28+ajuste!$N27</f>
        <v>508137.27440242952</v>
      </c>
      <c r="D89" s="286">
        <f t="shared" si="565"/>
        <v>0.10994618240411005</v>
      </c>
      <c r="E89" s="184">
        <f>+' Part 1er Trim 2020'!$K$5*'CALCULO GARANTIA '!$Q28+ajuste!O27</f>
        <v>67434.210851902681</v>
      </c>
      <c r="F89" s="286">
        <f t="shared" ref="F89" si="747">+G89/G$119*100</f>
        <v>1.4316133989475688</v>
      </c>
      <c r="G89" s="184">
        <f>+'COEF Art 14 F III'!$P27+ajuste!$P27</f>
        <v>212240.87813387619</v>
      </c>
      <c r="H89" s="286">
        <f t="shared" ref="H89" si="748">+I89/I$119*100</f>
        <v>0.10998627403416558</v>
      </c>
      <c r="I89" s="184">
        <f>+' Part 1er Trim 2020'!$K$7*'CALCULO GARANTIA '!$Q28+ajuste!$Q27</f>
        <v>16174.822049066543</v>
      </c>
      <c r="J89" s="286">
        <f t="shared" ref="J89" si="749">+K89/K$119*100</f>
        <v>0.1105616759262079</v>
      </c>
      <c r="K89" s="184">
        <f>+' Part 1er Trim 2020'!$K$8*'CALCULO GARANTIA '!$Q28+ajuste!$R27</f>
        <v>38036.118374300408</v>
      </c>
      <c r="L89" s="286">
        <f t="shared" ref="L89" si="750">+M89/M$119*100</f>
        <v>0.1100012307301059</v>
      </c>
      <c r="M89" s="184">
        <f>+' Part 1er Trim 2020'!$K$9*'CALCULO GARANTIA '!$Q28+ajuste!$S27</f>
        <v>1823.7173227245619</v>
      </c>
      <c r="N89" s="286">
        <f t="shared" ref="N89" si="751">+O89/O$119*100</f>
        <v>0.11010783104152992</v>
      </c>
      <c r="O89" s="184">
        <f>+' Part 1er Trim 2020'!$K$10*'CALCULO GARANTIA '!$Q28+ajuste!$T27</f>
        <v>15824.458543295343</v>
      </c>
      <c r="P89" s="286">
        <f t="shared" ref="P89" si="752">+Q89/Q$119*100</f>
        <v>0.11024161128589724</v>
      </c>
      <c r="Q89" s="184">
        <f>+' Part 1er Trim 2020'!$K$11*'CALCULO GARANTIA '!$Q28+ajuste!$U27</f>
        <v>3487.7389913393067</v>
      </c>
      <c r="R89" s="286">
        <f t="shared" ref="R89" si="753">+S89/S$119*100</f>
        <v>3.0548204755457869E-2</v>
      </c>
      <c r="S89" s="184">
        <f>(' Part 1er Trim 2020'!K$12*'COEF Art 14 F II'!$N29)+ajuste!$V27</f>
        <v>4672.8756681326449</v>
      </c>
      <c r="T89" s="286">
        <f t="shared" ref="T89" si="754">+U89/U$119*100</f>
        <v>0</v>
      </c>
      <c r="U89" s="184">
        <f>+'ISR 4to TRIMESTRE'!B88</f>
        <v>0</v>
      </c>
      <c r="V89" s="286">
        <v>0</v>
      </c>
      <c r="W89" s="184">
        <v>0</v>
      </c>
      <c r="X89" s="286">
        <v>0</v>
      </c>
      <c r="Y89" s="184">
        <v>0</v>
      </c>
      <c r="Z89" s="286">
        <v>0</v>
      </c>
      <c r="AA89" s="184">
        <v>0</v>
      </c>
      <c r="AB89" s="298">
        <f t="shared" ref="AB89" si="755">+AC89/AC$119*100</f>
        <v>0.12914344818006876</v>
      </c>
      <c r="AC89" s="270">
        <f t="shared" si="575"/>
        <v>867832.09433706733</v>
      </c>
    </row>
    <row r="90" spans="1:29">
      <c r="A90" s="269" t="s">
        <v>23</v>
      </c>
      <c r="B90" s="286">
        <f t="shared" si="565"/>
        <v>0.51488455492987795</v>
      </c>
      <c r="C90" s="184">
        <f>+' Part 1er Trim 2020'!$K$4*'CALCULO GARANTIA '!$Q29+ajuste!$N28</f>
        <v>2377968.5076003512</v>
      </c>
      <c r="D90" s="286">
        <f t="shared" si="565"/>
        <v>0.51479382567716525</v>
      </c>
      <c r="E90" s="184">
        <f>+' Part 1er Trim 2020'!$K$5*'CALCULO GARANTIA '!$Q29+ajuste!O28</f>
        <v>315742.79913036688</v>
      </c>
      <c r="F90" s="286">
        <f t="shared" ref="F90" si="756">+G90/G$119*100</f>
        <v>0</v>
      </c>
      <c r="G90" s="184">
        <f>+'COEF Art 14 F III'!$P28+ajuste!$P28</f>
        <v>0</v>
      </c>
      <c r="H90" s="286">
        <f t="shared" ref="H90" si="757">+I90/I$119*100</f>
        <v>0.51484103928296487</v>
      </c>
      <c r="I90" s="184">
        <f>+' Part 1er Trim 2020'!$K$7*'CALCULO GARANTIA '!$Q29+ajuste!$Q28</f>
        <v>75713.649426578748</v>
      </c>
      <c r="J90" s="286">
        <f t="shared" ref="J90" si="758">+K90/K$119*100</f>
        <v>0.51551769065103004</v>
      </c>
      <c r="K90" s="184">
        <f>+' Part 1er Trim 2020'!$K$8*'CALCULO GARANTIA '!$Q29+ajuste!$R28</f>
        <v>177351.61611276318</v>
      </c>
      <c r="L90" s="286">
        <f t="shared" ref="L90" si="759">+M90/M$119*100</f>
        <v>0.51485912861987437</v>
      </c>
      <c r="M90" s="184">
        <f>+' Part 1er Trim 2020'!$K$9*'CALCULO GARANTIA '!$Q29+ajuste!$S28</f>
        <v>8535.8818750921291</v>
      </c>
      <c r="N90" s="286">
        <f t="shared" ref="N90" si="760">+O90/O$119*100</f>
        <v>0.51498396645967237</v>
      </c>
      <c r="O90" s="184">
        <f>+' Part 1er Trim 2020'!$K$10*'CALCULO GARANTIA '!$Q29+ajuste!$T28</f>
        <v>74012.378144376999</v>
      </c>
      <c r="P90" s="286">
        <f t="shared" ref="P90" si="761">+Q90/Q$119*100</f>
        <v>0.51514193159626753</v>
      </c>
      <c r="Q90" s="184">
        <f>+' Part 1er Trim 2020'!$K$11*'CALCULO GARANTIA '!$Q29+ajuste!$U28</f>
        <v>16297.662742271534</v>
      </c>
      <c r="R90" s="286">
        <f t="shared" ref="R90" si="762">+S90/S$119*100</f>
        <v>0.23854756980288913</v>
      </c>
      <c r="S90" s="184">
        <f>(' Part 1er Trim 2020'!K$12*'COEF Art 14 F II'!$N30)+ajuste!$V28</f>
        <v>36489.971949167877</v>
      </c>
      <c r="T90" s="286">
        <f t="shared" ref="T90" si="763">+U90/U$119*100</f>
        <v>0.74768637999461141</v>
      </c>
      <c r="U90" s="184">
        <f>+'ISR 4to TRIMESTRE'!B89</f>
        <v>376742</v>
      </c>
      <c r="V90" s="286">
        <v>0</v>
      </c>
      <c r="W90" s="184">
        <v>0</v>
      </c>
      <c r="X90" s="286">
        <v>0</v>
      </c>
      <c r="Y90" s="184">
        <v>0</v>
      </c>
      <c r="Z90" s="286">
        <v>0</v>
      </c>
      <c r="AA90" s="184">
        <v>0</v>
      </c>
      <c r="AB90" s="298">
        <f t="shared" ref="AB90" si="764">+AC90/AC$119*100</f>
        <v>0.51471753065341408</v>
      </c>
      <c r="AC90" s="270">
        <f t="shared" si="575"/>
        <v>3458854.4669809686</v>
      </c>
    </row>
    <row r="91" spans="1:29">
      <c r="A91" s="269" t="s">
        <v>24</v>
      </c>
      <c r="B91" s="286">
        <f t="shared" si="565"/>
        <v>0.50253284587774338</v>
      </c>
      <c r="C91" s="184">
        <f>+' Part 1er Trim 2020'!$K$4*'CALCULO GARANTIA '!$Q30+ajuste!$N29</f>
        <v>2320922.758490595</v>
      </c>
      <c r="D91" s="286">
        <f t="shared" si="565"/>
        <v>0.50248628272777929</v>
      </c>
      <c r="E91" s="184">
        <f>+' Part 1er Trim 2020'!$K$5*'CALCULO GARANTIA '!$Q30+ajuste!O29</f>
        <v>308194.11096157494</v>
      </c>
      <c r="F91" s="286">
        <f t="shared" ref="F91" si="765">+G91/G$119*100</f>
        <v>0</v>
      </c>
      <c r="G91" s="184">
        <f>+'COEF Art 14 F III'!$P29+ajuste!$P29</f>
        <v>0</v>
      </c>
      <c r="H91" s="286">
        <f t="shared" ref="H91" si="766">+I91/I$119*100</f>
        <v>0.50251046281108469</v>
      </c>
      <c r="I91" s="184">
        <f>+' Part 1er Trim 2020'!$K$7*'CALCULO GARANTIA '!$Q30+ajuste!$Q29</f>
        <v>73900.287878090297</v>
      </c>
      <c r="J91" s="286">
        <f t="shared" ref="J91" si="767">+K91/K$119*100</f>
        <v>0.50285778926084279</v>
      </c>
      <c r="K91" s="184">
        <f>+' Part 1er Trim 2020'!$K$8*'CALCULO GARANTIA '!$Q30+ajuste!$R29</f>
        <v>172996.27775659063</v>
      </c>
      <c r="L91" s="286">
        <f t="shared" ref="L91" si="768">+M91/M$119*100</f>
        <v>0.50251984340404687</v>
      </c>
      <c r="M91" s="184">
        <f>+' Part 1er Trim 2020'!$K$9*'CALCULO GARANTIA '!$Q30+ajuste!$S29</f>
        <v>8331.3080894282484</v>
      </c>
      <c r="N91" s="286">
        <f t="shared" ref="N91" si="769">+O91/O$119*100</f>
        <v>0.50258388258979969</v>
      </c>
      <c r="O91" s="184">
        <f>+' Part 1er Trim 2020'!$K$10*'CALCULO GARANTIA '!$Q30+ajuste!$T29</f>
        <v>72230.264998780884</v>
      </c>
      <c r="P91" s="286">
        <f t="shared" ref="P91" si="770">+Q91/Q$119*100</f>
        <v>0.50266445345197186</v>
      </c>
      <c r="Q91" s="184">
        <f>+' Part 1er Trim 2020'!$K$11*'CALCULO GARANTIA '!$Q30+ajuste!$U29</f>
        <v>15902.909921355435</v>
      </c>
      <c r="R91" s="286">
        <f t="shared" ref="R91" si="771">+S91/S$119*100</f>
        <v>1.1758822061390992</v>
      </c>
      <c r="S91" s="184">
        <f>(' Part 1er Trim 2020'!K$12*'COEF Art 14 F II'!$N31)+ajuste!$V29</f>
        <v>179871.4979699688</v>
      </c>
      <c r="T91" s="286">
        <f t="shared" ref="T91" si="772">+U91/U$119*100</f>
        <v>0</v>
      </c>
      <c r="U91" s="184">
        <f>+'ISR 4to TRIMESTRE'!B90</f>
        <v>0</v>
      </c>
      <c r="V91" s="286">
        <v>0</v>
      </c>
      <c r="W91" s="184">
        <v>0</v>
      </c>
      <c r="X91" s="286">
        <v>0</v>
      </c>
      <c r="Y91" s="184">
        <v>0</v>
      </c>
      <c r="Z91" s="286">
        <v>0</v>
      </c>
      <c r="AA91" s="184">
        <v>0</v>
      </c>
      <c r="AB91" s="298">
        <f t="shared" ref="AB91" si="773">+AC91/AC$119*100</f>
        <v>0.46910603573635384</v>
      </c>
      <c r="AC91" s="270">
        <f t="shared" si="575"/>
        <v>3152349.4160663844</v>
      </c>
    </row>
    <row r="92" spans="1:29">
      <c r="A92" s="269" t="s">
        <v>25</v>
      </c>
      <c r="B92" s="286">
        <f t="shared" si="565"/>
        <v>8.0342299376885116</v>
      </c>
      <c r="C92" s="184">
        <f>+' Part 1er Trim 2020'!$K$4*'CALCULO GARANTIA '!$Q31+ajuste!$N30</f>
        <v>37105688.239658184</v>
      </c>
      <c r="D92" s="286">
        <f t="shared" si="565"/>
        <v>8.0330539855618248</v>
      </c>
      <c r="E92" s="184">
        <f>+' Part 1er Trim 2020'!$K$5*'CALCULO GARANTIA '!$Q31+ajuste!O30</f>
        <v>4926980.131570654</v>
      </c>
      <c r="F92" s="286">
        <f t="shared" ref="F92" si="774">+G92/G$119*100</f>
        <v>5.3940185335738295</v>
      </c>
      <c r="G92" s="184">
        <f>+'COEF Art 14 F III'!$P30+ajuste!$P30</f>
        <v>799679.04119765863</v>
      </c>
      <c r="H92" s="286">
        <f t="shared" ref="H92" si="775">+I92/I$119*100</f>
        <v>8.0336658563071364</v>
      </c>
      <c r="I92" s="184">
        <f>+' Part 1er Trim 2020'!$K$7*'CALCULO GARANTIA '!$Q31+ajuste!$Q30</f>
        <v>1181448.4740801821</v>
      </c>
      <c r="J92" s="286">
        <f t="shared" ref="J92" si="776">+K92/K$119*100</f>
        <v>8.0424359401754195</v>
      </c>
      <c r="K92" s="184">
        <f>+' Part 1er Trim 2020'!$K$8*'CALCULO GARANTIA '!$Q31+ajuste!$R30</f>
        <v>2766809.0491176061</v>
      </c>
      <c r="L92" s="286">
        <f t="shared" ref="L92" si="777">+M92/M$119*100</f>
        <v>8.0338993955487012</v>
      </c>
      <c r="M92" s="184">
        <f>+' Part 1er Trim 2020'!$K$9*'CALCULO GARANTIA '!$Q31+ajuste!$S30</f>
        <v>133194.523365261</v>
      </c>
      <c r="N92" s="286">
        <f t="shared" ref="N92" si="778">+O92/O$119*100</f>
        <v>8.0355178696294374</v>
      </c>
      <c r="O92" s="184">
        <f>+' Part 1er Trim 2020'!$K$10*'CALCULO GARANTIA '!$Q31+ajuste!$T30</f>
        <v>1154847.1911493673</v>
      </c>
      <c r="P92" s="286">
        <f t="shared" ref="P92" si="779">+Q92/Q$119*100</f>
        <v>8.0375615094756405</v>
      </c>
      <c r="Q92" s="184">
        <f>+' Part 1er Trim 2020'!$K$11*'CALCULO GARANTIA '!$Q31+ajuste!$U30</f>
        <v>254286.16603930522</v>
      </c>
      <c r="R92" s="286">
        <f t="shared" ref="R92" si="780">+S92/S$119*100</f>
        <v>11.574810083375946</v>
      </c>
      <c r="S92" s="184">
        <f>(' Part 1er Trim 2020'!K$12*'COEF Art 14 F II'!$N32)+ajuste!$V30</f>
        <v>1770567.1686713544</v>
      </c>
      <c r="T92" s="286">
        <f t="shared" ref="T92" si="781">+U92/U$119*100</f>
        <v>8.5901989104325942</v>
      </c>
      <c r="U92" s="184">
        <f>+'ISR 4to TRIMESTRE'!B91</f>
        <v>4328404</v>
      </c>
      <c r="V92" s="286">
        <v>0</v>
      </c>
      <c r="W92" s="184">
        <v>0</v>
      </c>
      <c r="X92" s="286">
        <v>0</v>
      </c>
      <c r="Y92" s="184">
        <v>0</v>
      </c>
      <c r="Z92" s="286">
        <v>0</v>
      </c>
      <c r="AA92" s="184">
        <v>0</v>
      </c>
      <c r="AB92" s="298">
        <f t="shared" ref="AB92" si="782">+AC92/AC$119*100</f>
        <v>8.0986084554719415</v>
      </c>
      <c r="AC92" s="270">
        <f t="shared" si="575"/>
        <v>54421903.984849572</v>
      </c>
    </row>
    <row r="93" spans="1:29">
      <c r="A93" s="269" t="s">
        <v>26</v>
      </c>
      <c r="B93" s="286">
        <f t="shared" si="565"/>
        <v>0.20459889756077251</v>
      </c>
      <c r="C93" s="184">
        <f>+' Part 1er Trim 2020'!$K$4*'CALCULO GARANTIA '!$Q32+ajuste!$N31</f>
        <v>944929.7525646846</v>
      </c>
      <c r="D93" s="286">
        <f t="shared" si="565"/>
        <v>0.20445542516628767</v>
      </c>
      <c r="E93" s="184">
        <f>+' Part 1er Trim 2020'!$K$5*'CALCULO GARANTIA '!$Q32+ajuste!O31</f>
        <v>125400.35450983928</v>
      </c>
      <c r="F93" s="286">
        <f t="shared" ref="F93" si="783">+G93/G$119*100</f>
        <v>2.1973213322782601</v>
      </c>
      <c r="G93" s="184">
        <f>+'COEF Art 14 F III'!$P31+ajuste!$P31</f>
        <v>325759.3212300723</v>
      </c>
      <c r="H93" s="286">
        <f t="shared" ref="H93" si="784">+I93/I$119*100</f>
        <v>0.20453007139967946</v>
      </c>
      <c r="I93" s="184">
        <f>+' Part 1er Trim 2020'!$K$7*'CALCULO GARANTIA '!$Q32+ajuste!$Q31</f>
        <v>30078.639699577743</v>
      </c>
      <c r="J93" s="286">
        <f t="shared" ref="J93" si="785">+K93/K$119*100</f>
        <v>0.20559999134952184</v>
      </c>
      <c r="K93" s="184">
        <f>+' Part 1er Trim 2020'!$K$8*'CALCULO GARANTIA '!$Q32+ajuste!$R31</f>
        <v>70731.793301912316</v>
      </c>
      <c r="L93" s="286">
        <f t="shared" ref="L93" si="786">+M93/M$119*100</f>
        <v>0.20455855923737234</v>
      </c>
      <c r="M93" s="184">
        <f>+' Part 1er Trim 2020'!$K$9*'CALCULO GARANTIA '!$Q32+ajuste!$S31</f>
        <v>3391.3892191632872</v>
      </c>
      <c r="N93" s="286">
        <f t="shared" ref="N93" si="787">+O93/O$119*100</f>
        <v>0.20475604419119076</v>
      </c>
      <c r="O93" s="184">
        <f>+' Part 1er Trim 2020'!$K$10*'CALCULO GARANTIA '!$Q32+ajuste!$T31</f>
        <v>29427.09435054208</v>
      </c>
      <c r="P93" s="286">
        <f t="shared" ref="P93" si="788">+Q93/Q$119*100</f>
        <v>0.20500512476509777</v>
      </c>
      <c r="Q93" s="184">
        <f>+' Part 1er Trim 2020'!$K$11*'CALCULO GARANTIA '!$Q32+ajuste!$U31</f>
        <v>6485.7938733618494</v>
      </c>
      <c r="R93" s="286">
        <f t="shared" ref="R93" si="789">+S93/S$119*100</f>
        <v>6.5947590988318358E-2</v>
      </c>
      <c r="S93" s="184">
        <f>(' Part 1er Trim 2020'!K$12*'COEF Art 14 F II'!$N33)+ajuste!$V31</f>
        <v>10087.823352245226</v>
      </c>
      <c r="T93" s="286">
        <f t="shared" ref="T93" si="790">+U93/U$119*100</f>
        <v>0</v>
      </c>
      <c r="U93" s="184">
        <f>+'ISR 4to TRIMESTRE'!B92</f>
        <v>0</v>
      </c>
      <c r="V93" s="286">
        <v>0</v>
      </c>
      <c r="W93" s="184">
        <v>0</v>
      </c>
      <c r="X93" s="286">
        <v>0</v>
      </c>
      <c r="Y93" s="184">
        <v>0</v>
      </c>
      <c r="Z93" s="286">
        <v>0</v>
      </c>
      <c r="AA93" s="184">
        <v>0</v>
      </c>
      <c r="AB93" s="298">
        <f t="shared" ref="AB93" si="791">+AC93/AC$119*100</f>
        <v>0.23010611981508206</v>
      </c>
      <c r="AC93" s="270">
        <f t="shared" si="575"/>
        <v>1546291.9621013985</v>
      </c>
    </row>
    <row r="94" spans="1:29">
      <c r="A94" s="269" t="s">
        <v>27</v>
      </c>
      <c r="B94" s="286">
        <f t="shared" si="565"/>
        <v>0.35218536109230114</v>
      </c>
      <c r="C94" s="184">
        <f>+' Part 1er Trim 2020'!$K$4*'CALCULO GARANTIA '!$Q33+ajuste!$N32</f>
        <v>1626550.4363971595</v>
      </c>
      <c r="D94" s="286">
        <f t="shared" si="565"/>
        <v>0.35193842334948494</v>
      </c>
      <c r="E94" s="184">
        <f>+' Part 1er Trim 2020'!$K$5*'CALCULO GARANTIA '!$Q33+ajuste!O32</f>
        <v>215857.33427110035</v>
      </c>
      <c r="F94" s="286">
        <f t="shared" ref="F94" si="792">+G94/G$119*100</f>
        <v>0.94552665347235665</v>
      </c>
      <c r="G94" s="184">
        <f>+'COEF Art 14 F III'!$P32+ajuste!$P32</f>
        <v>140177.09486337932</v>
      </c>
      <c r="H94" s="286">
        <f t="shared" ref="H94" si="793">+I94/I$119*100</f>
        <v>0.3520669583419806</v>
      </c>
      <c r="I94" s="184">
        <f>+' Part 1er Trim 2020'!$K$7*'CALCULO GARANTIA '!$Q33+ajuste!$Q32</f>
        <v>51775.737023046262</v>
      </c>
      <c r="J94" s="286">
        <f t="shared" ref="J94" si="794">+K94/K$119*100</f>
        <v>0.35390855823091644</v>
      </c>
      <c r="K94" s="184">
        <f>+' Part 1er Trim 2020'!$K$8*'CALCULO GARANTIA '!$Q33+ajuste!$R32</f>
        <v>121753.83288811213</v>
      </c>
      <c r="L94" s="286">
        <f t="shared" ref="L94" si="795">+M94/M$119*100</f>
        <v>0.35211571507532974</v>
      </c>
      <c r="M94" s="184">
        <f>+' Part 1er Trim 2020'!$K$9*'CALCULO GARANTIA '!$Q33+ajuste!$S32</f>
        <v>5837.7485863044476</v>
      </c>
      <c r="N94" s="286">
        <f t="shared" ref="N94" si="796">+O94/O$119*100</f>
        <v>0.35245579806973931</v>
      </c>
      <c r="O94" s="184">
        <f>+' Part 1er Trim 2020'!$K$10*'CALCULO GARANTIA '!$Q33+ajuste!$T32</f>
        <v>50654.182469501189</v>
      </c>
      <c r="P94" s="286">
        <f t="shared" ref="P94" si="797">+Q94/Q$119*100</f>
        <v>0.35288525358631451</v>
      </c>
      <c r="Q94" s="184">
        <f>+' Part 1er Trim 2020'!$K$11*'CALCULO GARANTIA '!$Q33+ajuste!$U32</f>
        <v>11164.311225548059</v>
      </c>
      <c r="R94" s="286">
        <f t="shared" ref="R94" si="798">+S94/S$119*100</f>
        <v>0.29157151312259866</v>
      </c>
      <c r="S94" s="184">
        <f>(' Part 1er Trim 2020'!K$12*'COEF Art 14 F II'!$N34)+ajuste!$V32</f>
        <v>44600.900121562256</v>
      </c>
      <c r="T94" s="286">
        <f t="shared" ref="T94" si="799">+U94/U$119*100</f>
        <v>1.9935915317752919</v>
      </c>
      <c r="U94" s="184">
        <f>+'ISR 4to TRIMESTRE'!B93</f>
        <v>1004525</v>
      </c>
      <c r="V94" s="286">
        <v>0</v>
      </c>
      <c r="W94" s="184">
        <v>0</v>
      </c>
      <c r="X94" s="286">
        <v>0</v>
      </c>
      <c r="Y94" s="184">
        <v>0</v>
      </c>
      <c r="Z94" s="286">
        <v>0</v>
      </c>
      <c r="AA94" s="184">
        <v>0</v>
      </c>
      <c r="AB94" s="298">
        <f t="shared" ref="AB94" si="800">+AC94/AC$119*100</f>
        <v>0.48704484699038486</v>
      </c>
      <c r="AC94" s="270">
        <f t="shared" si="575"/>
        <v>3272896.5778457131</v>
      </c>
    </row>
    <row r="95" spans="1:29">
      <c r="A95" s="269" t="s">
        <v>28</v>
      </c>
      <c r="B95" s="286">
        <f t="shared" si="565"/>
        <v>0.20535404320023184</v>
      </c>
      <c r="C95" s="184">
        <f>+' Part 1er Trim 2020'!$K$4*'CALCULO GARANTIA '!$Q34+ajuste!$N33</f>
        <v>948417.35484774515</v>
      </c>
      <c r="D95" s="286">
        <f t="shared" si="565"/>
        <v>0.20537251735049875</v>
      </c>
      <c r="E95" s="184">
        <f>+' Part 1er Trim 2020'!$K$5*'CALCULO GARANTIA '!$Q34+ajuste!O33</f>
        <v>125962.84232313519</v>
      </c>
      <c r="F95" s="286">
        <f t="shared" ref="F95" si="801">+G95/G$119*100</f>
        <v>1.5302034314709647</v>
      </c>
      <c r="G95" s="184">
        <f>+'COEF Art 14 F III'!$P33+ajuste!$P33</f>
        <v>226857.13912542292</v>
      </c>
      <c r="H95" s="286">
        <f t="shared" ref="H95" si="802">+I95/I$119*100</f>
        <v>0.20536287397427941</v>
      </c>
      <c r="I95" s="184">
        <f>+' Part 1er Trim 2020'!$K$7*'CALCULO GARANTIA '!$Q34+ajuste!$Q33</f>
        <v>30201.113467913361</v>
      </c>
      <c r="J95" s="286">
        <f t="shared" ref="J95" si="803">+K95/K$119*100</f>
        <v>0.20522504768573552</v>
      </c>
      <c r="K95" s="184">
        <f>+' Part 1er Trim 2020'!$K$8*'CALCULO GARANTIA '!$Q34+ajuste!$R33</f>
        <v>70602.802840615506</v>
      </c>
      <c r="L95" s="286">
        <f t="shared" ref="L95" si="804">+M95/M$119*100</f>
        <v>0.20535930546255227</v>
      </c>
      <c r="M95" s="184">
        <f>+' Part 1er Trim 2020'!$K$9*'CALCULO GARANTIA '!$Q34+ajuste!$S33</f>
        <v>3404.6648411929164</v>
      </c>
      <c r="N95" s="286">
        <f t="shared" ref="N95" si="805">+O95/O$119*100</f>
        <v>0.20533377427100716</v>
      </c>
      <c r="O95" s="184">
        <f>+' Part 1er Trim 2020'!$K$10*'CALCULO GARANTIA '!$Q34+ajuste!$T33</f>
        <v>29510.124463939017</v>
      </c>
      <c r="P95" s="286">
        <f t="shared" ref="P95" si="806">+Q95/Q$119*100</f>
        <v>0.20530126576562735</v>
      </c>
      <c r="Q95" s="184">
        <f>+' Part 1er Trim 2020'!$K$11*'CALCULO GARANTIA '!$Q34+ajuste!$U33</f>
        <v>6495.1629537157523</v>
      </c>
      <c r="R95" s="286">
        <f t="shared" ref="R95" si="807">+S95/S$119*100</f>
        <v>8.4237914186307036E-2</v>
      </c>
      <c r="S95" s="184">
        <f>(' Part 1er Trim 2020'!K$12*'COEF Art 14 F II'!$N35)+ajuste!$V33</f>
        <v>12885.644269001166</v>
      </c>
      <c r="T95" s="286">
        <f t="shared" ref="T95" si="808">+U95/U$119*100</f>
        <v>1.3152653274298824</v>
      </c>
      <c r="U95" s="184">
        <f>+'ISR 4to TRIMESTRE'!B94</f>
        <v>662732</v>
      </c>
      <c r="V95" s="286">
        <v>0</v>
      </c>
      <c r="W95" s="184">
        <v>0</v>
      </c>
      <c r="X95" s="286">
        <v>0</v>
      </c>
      <c r="Y95" s="184">
        <v>0</v>
      </c>
      <c r="Z95" s="286">
        <v>0</v>
      </c>
      <c r="AA95" s="184">
        <v>0</v>
      </c>
      <c r="AB95" s="298">
        <f t="shared" ref="AB95" si="809">+AC95/AC$119*100</f>
        <v>0.31504431905166796</v>
      </c>
      <c r="AC95" s="270">
        <f t="shared" si="575"/>
        <v>2117068.8491326813</v>
      </c>
    </row>
    <row r="96" spans="1:29">
      <c r="A96" s="269" t="s">
        <v>29</v>
      </c>
      <c r="B96" s="286">
        <f t="shared" si="565"/>
        <v>0.28194566527395493</v>
      </c>
      <c r="C96" s="184">
        <f>+' Part 1er Trim 2020'!$K$4*'CALCULO GARANTIA '!$Q35+ajuste!$N34</f>
        <v>1302151.9221278725</v>
      </c>
      <c r="D96" s="286">
        <f t="shared" si="565"/>
        <v>0.28174796979665639</v>
      </c>
      <c r="E96" s="184">
        <f>+' Part 1er Trim 2020'!$K$5*'CALCULO GARANTIA '!$Q35+ajuste!O34</f>
        <v>172806.83682613241</v>
      </c>
      <c r="F96" s="286">
        <f t="shared" ref="F96" si="810">+G96/G$119*100</f>
        <v>1.9144541178790762</v>
      </c>
      <c r="G96" s="184">
        <f>+'COEF Art 14 F III'!$P34+ajuste!$P34</f>
        <v>283823.42846495786</v>
      </c>
      <c r="H96" s="286">
        <f t="shared" ref="H96" si="811">+I96/I$119*100</f>
        <v>0.28185077593862268</v>
      </c>
      <c r="I96" s="184">
        <f>+' Part 1er Trim 2020'!$K$7*'CALCULO GARANTIA '!$Q35+ajuste!$Q34</f>
        <v>41449.591644339162</v>
      </c>
      <c r="J96" s="286">
        <f t="shared" ref="J96" si="812">+K96/K$119*100</f>
        <v>0.28332520223290353</v>
      </c>
      <c r="K96" s="184">
        <f>+' Part 1er Trim 2020'!$K$8*'CALCULO GARANTIA '!$Q35+ajuste!$R34</f>
        <v>97471.305859599423</v>
      </c>
      <c r="L96" s="286">
        <f t="shared" ref="L96" si="813">+M96/M$119*100</f>
        <v>0.28189011505683431</v>
      </c>
      <c r="M96" s="184">
        <f>+' Part 1er Trim 2020'!$K$9*'CALCULO GARANTIA '!$Q35+ajuste!$S34</f>
        <v>4673.4739468080288</v>
      </c>
      <c r="N96" s="286">
        <f t="shared" ref="N96" si="814">+O96/O$119*100</f>
        <v>0.2821621409688122</v>
      </c>
      <c r="O96" s="184">
        <f>+' Part 1er Trim 2020'!$K$10*'CALCULO GARANTIA '!$Q35+ajuste!$T34</f>
        <v>40551.730608191836</v>
      </c>
      <c r="P96" s="286">
        <f t="shared" ref="P96" si="815">+Q96/Q$119*100</f>
        <v>0.28250610536387855</v>
      </c>
      <c r="Q96" s="184">
        <f>+' Part 1er Trim 2020'!$K$11*'CALCULO GARANTIA '!$Q35+ajuste!$U34</f>
        <v>8937.7100667890554</v>
      </c>
      <c r="R96" s="286">
        <f t="shared" ref="R96" si="816">+S96/S$119*100</f>
        <v>0.16578804279156162</v>
      </c>
      <c r="S96" s="184">
        <f>(' Part 1er Trim 2020'!K$12*'COEF Art 14 F II'!$N36)+ajuste!$V34</f>
        <v>25360.145299196662</v>
      </c>
      <c r="T96" s="286">
        <f t="shared" ref="T96" si="817">+U96/U$119*100</f>
        <v>0</v>
      </c>
      <c r="U96" s="184">
        <f>+'ISR 4to TRIMESTRE'!B95</f>
        <v>0</v>
      </c>
      <c r="V96" s="286">
        <v>0</v>
      </c>
      <c r="W96" s="184">
        <v>0</v>
      </c>
      <c r="X96" s="286">
        <v>0</v>
      </c>
      <c r="Y96" s="184">
        <v>0</v>
      </c>
      <c r="Z96" s="286">
        <v>0</v>
      </c>
      <c r="AA96" s="184">
        <v>0</v>
      </c>
      <c r="AB96" s="298">
        <f t="shared" ref="AB96" si="818">+AC96/AC$119*100</f>
        <v>0.29423410800678107</v>
      </c>
      <c r="AC96" s="270">
        <f t="shared" si="575"/>
        <v>1977226.1448438873</v>
      </c>
    </row>
    <row r="97" spans="1:29">
      <c r="A97" s="269" t="s">
        <v>30</v>
      </c>
      <c r="B97" s="286">
        <f t="shared" si="565"/>
        <v>0.26861840874460385</v>
      </c>
      <c r="C97" s="184">
        <f>+' Part 1er Trim 2020'!$K$4*'CALCULO GARANTIA '!$Q36+ajuste!$N35</f>
        <v>1240600.65589534</v>
      </c>
      <c r="D97" s="286">
        <f t="shared" si="565"/>
        <v>0.26859325943340612</v>
      </c>
      <c r="E97" s="184">
        <f>+' Part 1er Trim 2020'!$K$5*'CALCULO GARANTIA '!$Q36+ajuste!O35</f>
        <v>164738.5483877885</v>
      </c>
      <c r="F97" s="286">
        <f t="shared" ref="F97" si="819">+G97/G$119*100</f>
        <v>6.9810827334391643</v>
      </c>
      <c r="G97" s="184">
        <f>+'COEF Art 14 F III'!$P35+ajuste!$P35</f>
        <v>1034965.9557249182</v>
      </c>
      <c r="H97" s="286">
        <f t="shared" ref="H97" si="820">+I97/I$119*100</f>
        <v>0.26860640974684019</v>
      </c>
      <c r="I97" s="184">
        <f>+' Part 1er Trim 2020'!$K$7*'CALCULO GARANTIA '!$Q36+ajuste!$Q35</f>
        <v>39501.846180771514</v>
      </c>
      <c r="J97" s="286">
        <f t="shared" ref="J97" si="821">+K97/K$119*100</f>
        <v>0.26879391207996395</v>
      </c>
      <c r="K97" s="184">
        <f>+' Part 1er Trim 2020'!$K$8*'CALCULO GARANTIA '!$Q36+ajuste!$R35</f>
        <v>92472.160651657614</v>
      </c>
      <c r="L97" s="286">
        <f t="shared" ref="L97" si="822">+M97/M$119*100</f>
        <v>0.26861163822994411</v>
      </c>
      <c r="M97" s="184">
        <f>+' Part 1er Trim 2020'!$K$9*'CALCULO GARANTIA '!$Q36+ajuste!$S35</f>
        <v>4453.3292443545433</v>
      </c>
      <c r="N97" s="286">
        <f t="shared" ref="N97" si="823">+O97/O$119*100</f>
        <v>0.26864597834324311</v>
      </c>
      <c r="O97" s="184">
        <f>+' Part 1er Trim 2020'!$K$10*'CALCULO GARANTIA '!$Q36+ajuste!$T35</f>
        <v>38609.217045717945</v>
      </c>
      <c r="P97" s="286">
        <f t="shared" ref="P97" si="824">+Q97/Q$119*100</f>
        <v>0.26868934879826428</v>
      </c>
      <c r="Q97" s="184">
        <f>+' Part 1er Trim 2020'!$K$11*'CALCULO GARANTIA '!$Q36+ajuste!$U35</f>
        <v>8500.5861891022196</v>
      </c>
      <c r="R97" s="286">
        <f t="shared" ref="R97" si="825">+S97/S$119*100</f>
        <v>0.13109966930993758</v>
      </c>
      <c r="S97" s="184">
        <f>(' Part 1er Trim 2020'!K$12*'COEF Art 14 F II'!$N37)+ajuste!$V35</f>
        <v>20053.959298841986</v>
      </c>
      <c r="T97" s="286">
        <f t="shared" ref="T97" si="826">+U97/U$119*100</f>
        <v>7.2716153131327441E-2</v>
      </c>
      <c r="U97" s="184">
        <f>+'ISR 4to TRIMESTRE'!B96</f>
        <v>36640</v>
      </c>
      <c r="V97" s="286">
        <v>0</v>
      </c>
      <c r="W97" s="184">
        <v>0</v>
      </c>
      <c r="X97" s="286">
        <v>0</v>
      </c>
      <c r="Y97" s="184">
        <v>0</v>
      </c>
      <c r="Z97" s="286">
        <v>0</v>
      </c>
      <c r="AA97" s="184">
        <v>0</v>
      </c>
      <c r="AB97" s="298">
        <f t="shared" ref="AB97" si="827">+AC97/AC$119*100</f>
        <v>0.39889478352852703</v>
      </c>
      <c r="AC97" s="270">
        <f t="shared" si="575"/>
        <v>2680536.2586184931</v>
      </c>
    </row>
    <row r="98" spans="1:29">
      <c r="A98" s="269" t="s">
        <v>31</v>
      </c>
      <c r="B98" s="286">
        <f t="shared" si="565"/>
        <v>2.4652027600410986</v>
      </c>
      <c r="C98" s="184">
        <f>+' Part 1er Trim 2020'!$K$4*'CALCULO GARANTIA '!$Q37+ajuste!$N36</f>
        <v>11385415.375346746</v>
      </c>
      <c r="D98" s="286">
        <f t="shared" si="565"/>
        <v>2.4634742053264613</v>
      </c>
      <c r="E98" s="184">
        <f>+' Part 1er Trim 2020'!$K$5*'CALCULO GARANTIA '!$Q37+ajuste!O36</f>
        <v>1510943.2211081295</v>
      </c>
      <c r="F98" s="286">
        <f t="shared" ref="F98" si="828">+G98/G$119*100</f>
        <v>0</v>
      </c>
      <c r="G98" s="184">
        <f>+'COEF Art 14 F III'!$P36+ajuste!$P36</f>
        <v>0</v>
      </c>
      <c r="H98" s="286">
        <f t="shared" ref="H98" si="829">+I98/I$119*100</f>
        <v>2.4643735744514834</v>
      </c>
      <c r="I98" s="184">
        <f>+' Part 1er Trim 2020'!$K$7*'CALCULO GARANTIA '!$Q37+ajuste!$Q36</f>
        <v>362416.16855565651</v>
      </c>
      <c r="J98" s="286">
        <f t="shared" ref="J98" si="830">+K98/K$119*100</f>
        <v>2.4772647428130274</v>
      </c>
      <c r="K98" s="184">
        <f>+' Part 1er Trim 2020'!$K$8*'CALCULO GARANTIA '!$Q37+ajuste!$R36</f>
        <v>852244.09102667763</v>
      </c>
      <c r="L98" s="286">
        <f t="shared" ref="L98" si="831">+M98/M$119*100</f>
        <v>2.4647168912132456</v>
      </c>
      <c r="M98" s="184">
        <f>+' Part 1er Trim 2020'!$K$9*'CALCULO GARANTIA '!$Q37+ajuste!$S36</f>
        <v>40862.696356061933</v>
      </c>
      <c r="N98" s="286">
        <f t="shared" ref="N98" si="832">+O98/O$119*100</f>
        <v>2.467095827725418</v>
      </c>
      <c r="O98" s="184">
        <f>+' Part 1er Trim 2020'!$K$10*'CALCULO GARANTIA '!$Q37+ajuste!$T36</f>
        <v>354565.65876275138</v>
      </c>
      <c r="P98" s="286">
        <f t="shared" ref="P98" si="833">+Q98/Q$119*100</f>
        <v>2.4701001334017265</v>
      </c>
      <c r="Q98" s="184">
        <f>+' Part 1er Trim 2020'!$K$11*'CALCULO GARANTIA '!$Q37+ajuste!$U36</f>
        <v>78147.121103260899</v>
      </c>
      <c r="R98" s="286">
        <f t="shared" ref="R98" si="834">+S98/S$119*100</f>
        <v>5.4568964722974913</v>
      </c>
      <c r="S98" s="184">
        <f>(' Part 1er Trim 2020'!K$12*'COEF Art 14 F II'!$N38)+ajuste!$V36</f>
        <v>834726.58878135821</v>
      </c>
      <c r="T98" s="286">
        <f t="shared" ref="T98" si="835">+U98/U$119*100</f>
        <v>0</v>
      </c>
      <c r="U98" s="184">
        <f>+'ISR 4to TRIMESTRE'!B97</f>
        <v>0</v>
      </c>
      <c r="V98" s="286">
        <v>0</v>
      </c>
      <c r="W98" s="184">
        <v>0</v>
      </c>
      <c r="X98" s="286">
        <v>0</v>
      </c>
      <c r="Y98" s="184">
        <v>0</v>
      </c>
      <c r="Z98" s="286">
        <v>0</v>
      </c>
      <c r="AA98" s="184">
        <v>0</v>
      </c>
      <c r="AB98" s="298">
        <f t="shared" ref="AB98" si="836">+AC98/AC$119*100</f>
        <v>2.2945732075735337</v>
      </c>
      <c r="AC98" s="270">
        <f t="shared" si="575"/>
        <v>15419320.921040641</v>
      </c>
    </row>
    <row r="99" spans="1:29">
      <c r="A99" s="269" t="s">
        <v>32</v>
      </c>
      <c r="B99" s="286">
        <f t="shared" si="565"/>
        <v>0.48041208838584248</v>
      </c>
      <c r="C99" s="184">
        <f>+' Part 1er Trim 2020'!$K$4*'CALCULO GARANTIA '!$Q38+ajuste!$N37</f>
        <v>2218759.1488496559</v>
      </c>
      <c r="D99" s="286">
        <f t="shared" si="565"/>
        <v>0.48007522251441892</v>
      </c>
      <c r="E99" s="184">
        <f>+' Part 1er Trim 2020'!$K$5*'CALCULO GARANTIA '!$Q38+ajuste!O37</f>
        <v>294448.54811622109</v>
      </c>
      <c r="F99" s="286">
        <f t="shared" ref="F99" si="837">+G99/G$119*100</f>
        <v>1.1515659664397775</v>
      </c>
      <c r="G99" s="184">
        <f>+'COEF Art 14 F III'!$P37+ajuste!$P37</f>
        <v>170723.02629043459</v>
      </c>
      <c r="H99" s="286">
        <f t="shared" ref="H99" si="838">+I99/I$119*100</f>
        <v>0.48025045221981016</v>
      </c>
      <c r="I99" s="184">
        <f>+' Part 1er Trim 2020'!$K$7*'CALCULO GARANTIA '!$Q38+ajuste!$Q37</f>
        <v>70626.682027851595</v>
      </c>
      <c r="J99" s="286">
        <f t="shared" ref="J99" si="839">+K99/K$119*100</f>
        <v>0.48276270415733247</v>
      </c>
      <c r="K99" s="184">
        <f>+' Part 1er Trim 2020'!$K$8*'CALCULO GARANTIA '!$Q38+ajuste!$R37</f>
        <v>166083.04105557592</v>
      </c>
      <c r="L99" s="286">
        <f t="shared" ref="L99" si="840">+M99/M$119*100</f>
        <v>0.48031718250825389</v>
      </c>
      <c r="M99" s="184">
        <f>+' Part 1er Trim 2020'!$K$9*'CALCULO GARANTIA '!$Q38+ajuste!$S37</f>
        <v>7963.2087780161355</v>
      </c>
      <c r="N99" s="286">
        <f t="shared" ref="N99" si="841">+O99/O$119*100</f>
        <v>0.48078103412125861</v>
      </c>
      <c r="O99" s="184">
        <f>+' Part 1er Trim 2020'!$K$10*'CALCULO GARANTIA '!$Q38+ajuste!$T37</f>
        <v>69096.806929063328</v>
      </c>
      <c r="P99" s="286">
        <f t="shared" ref="P99" si="842">+Q99/Q$119*100</f>
        <v>0.48136644551611329</v>
      </c>
      <c r="Q99" s="184">
        <f>+' Part 1er Trim 2020'!$K$11*'CALCULO GARANTIA '!$Q38+ajuste!$U37</f>
        <v>15229.099988342867</v>
      </c>
      <c r="R99" s="286">
        <f t="shared" ref="R99" si="843">+S99/S$119*100</f>
        <v>0.20462372119820385</v>
      </c>
      <c r="S99" s="184">
        <f>(' Part 1er Trim 2020'!K$12*'COEF Art 14 F II'!$N39)+ajuste!$V37</f>
        <v>31300.733236672753</v>
      </c>
      <c r="T99" s="286">
        <f t="shared" ref="T99" si="844">+U99/U$119*100</f>
        <v>0</v>
      </c>
      <c r="U99" s="184">
        <f>+'ISR 4to TRIMESTRE'!B98</f>
        <v>0</v>
      </c>
      <c r="V99" s="286">
        <v>0</v>
      </c>
      <c r="W99" s="184">
        <v>0</v>
      </c>
      <c r="X99" s="286">
        <v>0</v>
      </c>
      <c r="Y99" s="184">
        <v>0</v>
      </c>
      <c r="Z99" s="286">
        <v>0</v>
      </c>
      <c r="AA99" s="184">
        <v>0</v>
      </c>
      <c r="AB99" s="298">
        <f t="shared" ref="AB99" si="845">+AC99/AC$119*100</f>
        <v>0.45301666065479301</v>
      </c>
      <c r="AC99" s="270">
        <f t="shared" si="575"/>
        <v>3044230.2952718344</v>
      </c>
    </row>
    <row r="100" spans="1:29">
      <c r="A100" s="269" t="s">
        <v>33</v>
      </c>
      <c r="B100" s="286">
        <f t="shared" si="565"/>
        <v>1.7613864124045369</v>
      </c>
      <c r="C100" s="184">
        <f>+' Part 1er Trim 2020'!$K$4*'CALCULO GARANTIA '!$Q39+ajuste!$N38</f>
        <v>8134874.8536137138</v>
      </c>
      <c r="D100" s="286">
        <f t="shared" si="565"/>
        <v>1.7601513598576344</v>
      </c>
      <c r="E100" s="184">
        <f>+' Part 1er Trim 2020'!$K$5*'CALCULO GARANTIA '!$Q39+ajuste!O38</f>
        <v>1079568.3427700885</v>
      </c>
      <c r="F100" s="286">
        <f t="shared" ref="F100" si="846">+G100/G$119*100</f>
        <v>1.0639307250305063</v>
      </c>
      <c r="G100" s="184">
        <f>+'COEF Art 14 F III'!$P38+ajuste!$P38</f>
        <v>157730.84515700059</v>
      </c>
      <c r="H100" s="286">
        <f t="shared" ref="H100" si="847">+I100/I$119*100</f>
        <v>1.7607939552523353</v>
      </c>
      <c r="I100" s="184">
        <f>+' Part 1er Trim 2020'!$K$7*'CALCULO GARANTIA '!$Q39+ajuste!$Q38</f>
        <v>258946.21071017924</v>
      </c>
      <c r="J100" s="286">
        <f t="shared" ref="J100" si="848">+K100/K$119*100</f>
        <v>1.7700047055427275</v>
      </c>
      <c r="K100" s="184">
        <f>+' Part 1er Trim 2020'!$K$8*'CALCULO GARANTIA '!$Q39+ajuste!$R38</f>
        <v>608928.07511371293</v>
      </c>
      <c r="L100" s="286">
        <f t="shared" ref="L100" si="849">+M100/M$119*100</f>
        <v>1.7610396596843543</v>
      </c>
      <c r="M100" s="184">
        <f>+' Part 1er Trim 2020'!$K$9*'CALCULO GARANTIA '!$Q39+ajuste!$S38</f>
        <v>29196.387277259266</v>
      </c>
      <c r="N100" s="286">
        <f t="shared" ref="N100" si="850">+O100/O$119*100</f>
        <v>1.762739032639252</v>
      </c>
      <c r="O100" s="184">
        <f>+' Part 1er Trim 2020'!$K$10*'CALCULO GARANTIA '!$Q39+ajuste!$T38</f>
        <v>253337.02862721283</v>
      </c>
      <c r="P100" s="286">
        <f t="shared" ref="P100" si="851">+Q100/Q$119*100</f>
        <v>1.7648854700836352</v>
      </c>
      <c r="Q100" s="184">
        <f>+' Part 1er Trim 2020'!$K$11*'CALCULO GARANTIA '!$Q39+ajuste!$U38</f>
        <v>55836.084010923194</v>
      </c>
      <c r="R100" s="286">
        <f t="shared" ref="R100" si="852">+S100/S$119*100</f>
        <v>1.6101992943178913</v>
      </c>
      <c r="S100" s="184">
        <f>(' Part 1er Trim 2020'!K$12*'COEF Art 14 F II'!$N40)+ajuste!$V38</f>
        <v>246307.79986893054</v>
      </c>
      <c r="T100" s="286">
        <f t="shared" ref="T100" si="853">+U100/U$119*100</f>
        <v>5.812910229051119</v>
      </c>
      <c r="U100" s="184">
        <f>+'ISR 4to TRIMESTRE'!B99</f>
        <v>2928992</v>
      </c>
      <c r="V100" s="286">
        <v>0</v>
      </c>
      <c r="W100" s="184">
        <v>0</v>
      </c>
      <c r="X100" s="286">
        <v>0</v>
      </c>
      <c r="Y100" s="184">
        <v>0</v>
      </c>
      <c r="Z100" s="286">
        <v>0</v>
      </c>
      <c r="AA100" s="184">
        <v>0</v>
      </c>
      <c r="AB100" s="298">
        <f t="shared" ref="AB100" si="854">+AC100/AC$119*100</f>
        <v>2.0467121822935694</v>
      </c>
      <c r="AC100" s="270">
        <f t="shared" si="575"/>
        <v>13753717.627149021</v>
      </c>
    </row>
    <row r="101" spans="1:29">
      <c r="A101" s="269" t="s">
        <v>34</v>
      </c>
      <c r="B101" s="286">
        <f t="shared" si="565"/>
        <v>0.38213905064350523</v>
      </c>
      <c r="C101" s="184">
        <f>+' Part 1er Trim 2020'!$K$4*'CALCULO GARANTIA '!$Q40+ajuste!$N39</f>
        <v>1764890.0501167856</v>
      </c>
      <c r="D101" s="286">
        <f t="shared" si="565"/>
        <v>0.3821893125388624</v>
      </c>
      <c r="E101" s="184">
        <f>+' Part 1er Trim 2020'!$K$5*'CALCULO GARANTIA '!$Q40+ajuste!O39</f>
        <v>234411.36493817848</v>
      </c>
      <c r="F101" s="286">
        <f t="shared" ref="F101" si="855">+G101/G$119*100</f>
        <v>0</v>
      </c>
      <c r="G101" s="184">
        <f>+'COEF Art 14 F III'!$P39+ajuste!$P39</f>
        <v>0</v>
      </c>
      <c r="H101" s="286">
        <f t="shared" ref="H101" si="856">+I101/I$119*100</f>
        <v>0.38216311567616107</v>
      </c>
      <c r="I101" s="184">
        <f>+' Part 1er Trim 2020'!$K$7*'CALCULO GARANTIA '!$Q40+ajuste!$Q39</f>
        <v>56201.74375448496</v>
      </c>
      <c r="J101" s="286">
        <f t="shared" ref="J101" si="857">+K101/K$119*100</f>
        <v>0.38178838378385216</v>
      </c>
      <c r="K101" s="184">
        <f>+' Part 1er Trim 2020'!$K$8*'CALCULO GARANTIA '!$Q40+ajuste!$R39</f>
        <v>131345.22462582492</v>
      </c>
      <c r="L101" s="286">
        <f t="shared" ref="L101" si="858">+M101/M$119*100</f>
        <v>0.38215315832827013</v>
      </c>
      <c r="M101" s="184">
        <f>+' Part 1er Trim 2020'!$K$9*'CALCULO GARANTIA '!$Q40+ajuste!$S39</f>
        <v>6335.7412471788393</v>
      </c>
      <c r="N101" s="286">
        <f t="shared" ref="N101" si="859">+O101/O$119*100</f>
        <v>0.38208397155404733</v>
      </c>
      <c r="O101" s="184">
        <f>+' Part 1er Trim 2020'!$K$10*'CALCULO GARANTIA '!$Q40+ajuste!$T39</f>
        <v>54912.279269529477</v>
      </c>
      <c r="P101" s="286">
        <f t="shared" ref="P101" si="860">+Q101/Q$119*100</f>
        <v>0.38199707258865362</v>
      </c>
      <c r="Q101" s="184">
        <f>+' Part 1er Trim 2020'!$K$11*'CALCULO GARANTIA '!$Q40+ajuste!$U39</f>
        <v>12085.328480819795</v>
      </c>
      <c r="R101" s="286">
        <f t="shared" ref="R101" si="861">+S101/S$119*100</f>
        <v>0.19518079534313582</v>
      </c>
      <c r="S101" s="184">
        <f>(' Part 1er Trim 2020'!K$12*'COEF Art 14 F II'!$N41)+ajuste!$V39</f>
        <v>29856.274591153026</v>
      </c>
      <c r="T101" s="286">
        <f t="shared" ref="T101" si="862">+U101/U$119*100</f>
        <v>0.22324891009123971</v>
      </c>
      <c r="U101" s="184">
        <f>+'ISR 4to TRIMESTRE'!B100</f>
        <v>112490</v>
      </c>
      <c r="V101" s="286">
        <v>0</v>
      </c>
      <c r="W101" s="184">
        <v>0</v>
      </c>
      <c r="X101" s="286">
        <v>0</v>
      </c>
      <c r="Y101" s="184">
        <v>0</v>
      </c>
      <c r="Z101" s="286">
        <v>0</v>
      </c>
      <c r="AA101" s="184">
        <v>0</v>
      </c>
      <c r="AB101" s="298">
        <f t="shared" ref="AB101" si="863">+AC101/AC$119*100</f>
        <v>0.35752394178654606</v>
      </c>
      <c r="AC101" s="270">
        <f t="shared" si="575"/>
        <v>2402528.0070239552</v>
      </c>
    </row>
    <row r="102" spans="1:29">
      <c r="A102" s="269" t="s">
        <v>35</v>
      </c>
      <c r="B102" s="286">
        <f t="shared" si="565"/>
        <v>0.36824948894557308</v>
      </c>
      <c r="C102" s="184">
        <f>+' Part 1er Trim 2020'!$K$4*'CALCULO GARANTIA '!$Q41+ajuste!$N40</f>
        <v>1700741.8056495325</v>
      </c>
      <c r="D102" s="286">
        <f t="shared" si="565"/>
        <v>0.36834428036835376</v>
      </c>
      <c r="E102" s="184">
        <f>+' Part 1er Trim 2020'!$K$5*'CALCULO GARANTIA '!$Q41+ajuste!O40</f>
        <v>225919.67565690924</v>
      </c>
      <c r="F102" s="286">
        <f t="shared" ref="F102" si="864">+G102/G$119*100</f>
        <v>2.90791903995652</v>
      </c>
      <c r="G102" s="184">
        <f>+'COEF Art 14 F III'!$P40+ajuste!$P40</f>
        <v>431107.51201148372</v>
      </c>
      <c r="H102" s="286">
        <f t="shared" ref="H102" si="865">+I102/I$119*100</f>
        <v>0.36829492846234757</v>
      </c>
      <c r="I102" s="184">
        <f>+' Part 1er Trim 2020'!$K$7*'CALCULO GARANTIA '!$Q41+ajuste!$Q40</f>
        <v>54162.257806839407</v>
      </c>
      <c r="J102" s="286">
        <f t="shared" ref="J102" si="866">+K102/K$119*100</f>
        <v>0.36758804250947841</v>
      </c>
      <c r="K102" s="184">
        <f>+' Part 1er Trim 2020'!$K$8*'CALCULO GARANTIA '!$Q41+ajuste!$R40</f>
        <v>126459.93451835547</v>
      </c>
      <c r="L102" s="286">
        <f t="shared" ref="L102" si="867">+M102/M$119*100</f>
        <v>0.36827645669015358</v>
      </c>
      <c r="M102" s="184">
        <f>+' Part 1er Trim 2020'!$K$9*'CALCULO GARANTIA '!$Q41+ajuste!$S40</f>
        <v>6105.6785379551038</v>
      </c>
      <c r="N102" s="286">
        <f t="shared" ref="N102" si="868">+O102/O$119*100</f>
        <v>0.36814560322313034</v>
      </c>
      <c r="O102" s="184">
        <f>+' Part 1er Trim 2020'!$K$10*'CALCULO GARANTIA '!$Q41+ajuste!$T40</f>
        <v>52909.087219269364</v>
      </c>
      <c r="P102" s="286">
        <f t="shared" ref="P102" si="869">+Q102/Q$119*100</f>
        <v>0.36798117305498956</v>
      </c>
      <c r="Q102" s="184">
        <f>+' Part 1er Trim 2020'!$K$11*'CALCULO GARANTIA '!$Q41+ajuste!$U40</f>
        <v>11641.904271648171</v>
      </c>
      <c r="R102" s="286">
        <f t="shared" ref="R102" si="870">+S102/S$119*100</f>
        <v>0.12750092054227818</v>
      </c>
      <c r="S102" s="184">
        <f>(' Part 1er Trim 2020'!K$12*'COEF Art 14 F II'!$N42)+ajuste!$V40</f>
        <v>19503.468502844771</v>
      </c>
      <c r="T102" s="286">
        <f t="shared" ref="T102" si="871">+U102/U$119*100</f>
        <v>0.11652644462625246</v>
      </c>
      <c r="U102" s="184">
        <f>+'ISR 4to TRIMESTRE'!B101</f>
        <v>58715</v>
      </c>
      <c r="V102" s="286">
        <v>0</v>
      </c>
      <c r="W102" s="184">
        <v>0</v>
      </c>
      <c r="X102" s="286">
        <v>0</v>
      </c>
      <c r="Y102" s="184">
        <v>0</v>
      </c>
      <c r="Z102" s="286">
        <v>0</v>
      </c>
      <c r="AA102" s="184">
        <v>0</v>
      </c>
      <c r="AB102" s="298">
        <f t="shared" ref="AB102" si="872">+AC102/AC$119*100</f>
        <v>0.39989629508599966</v>
      </c>
      <c r="AC102" s="270">
        <f t="shared" si="575"/>
        <v>2687266.3241748377</v>
      </c>
    </row>
    <row r="103" spans="1:29">
      <c r="A103" s="269" t="s">
        <v>36</v>
      </c>
      <c r="B103" s="286">
        <f t="shared" si="565"/>
        <v>0.37929744356159156</v>
      </c>
      <c r="C103" s="184">
        <f>+' Part 1er Trim 2020'!$K$4*'CALCULO GARANTIA '!$Q42+ajuste!$N41</f>
        <v>1751766.2302486892</v>
      </c>
      <c r="D103" s="286">
        <f t="shared" si="565"/>
        <v>0.37903147388373137</v>
      </c>
      <c r="E103" s="184">
        <f>+' Part 1er Trim 2020'!$K$5*'CALCULO GARANTIA '!$Q42+ajuste!O41</f>
        <v>232474.54136640858</v>
      </c>
      <c r="F103" s="286">
        <f t="shared" ref="F103" si="873">+G103/G$119*100</f>
        <v>1.5763516788233016</v>
      </c>
      <c r="G103" s="184">
        <f>+'COEF Art 14 F III'!$P41+ajuste!$P41</f>
        <v>233698.75191669716</v>
      </c>
      <c r="H103" s="286">
        <f t="shared" ref="H103" si="874">+I103/I$119*100</f>
        <v>0.3791698828003166</v>
      </c>
      <c r="I103" s="184">
        <f>+' Part 1er Trim 2020'!$K$7*'CALCULO GARANTIA '!$Q42+ajuste!$Q41</f>
        <v>55761.552380212561</v>
      </c>
      <c r="J103" s="286">
        <f t="shared" ref="J103" si="875">+K103/K$119*100</f>
        <v>0.38115327126375004</v>
      </c>
      <c r="K103" s="184">
        <f>+' Part 1er Trim 2020'!$K$8*'CALCULO GARANTIA '!$Q42+ajuste!$R41</f>
        <v>131126.72924943673</v>
      </c>
      <c r="L103" s="286">
        <f t="shared" ref="L103" si="876">+M103/M$119*100</f>
        <v>0.37922238183484869</v>
      </c>
      <c r="M103" s="184">
        <f>+' Part 1er Trim 2020'!$K$9*'CALCULO GARANTIA '!$Q42+ajuste!$S41</f>
        <v>6287.1517193652771</v>
      </c>
      <c r="N103" s="286">
        <f t="shared" ref="N103" si="877">+O103/O$119*100</f>
        <v>0.37958874969916123</v>
      </c>
      <c r="O103" s="184">
        <f>+' Part 1er Trim 2020'!$K$10*'CALCULO GARANTIA '!$Q42+ajuste!$T41</f>
        <v>54553.671399176674</v>
      </c>
      <c r="P103" s="286">
        <f t="shared" ref="P103" si="878">+Q103/Q$119*100</f>
        <v>0.38005099140076265</v>
      </c>
      <c r="Q103" s="184">
        <f>+' Part 1er Trim 2020'!$K$11*'CALCULO GARANTIA '!$Q42+ajuste!$U41</f>
        <v>12023.759866571978</v>
      </c>
      <c r="R103" s="286">
        <f t="shared" ref="R103" si="879">+S103/S$119*100</f>
        <v>0.21089694700088937</v>
      </c>
      <c r="S103" s="184">
        <f>(' Part 1er Trim 2020'!K$12*'COEF Art 14 F II'!$N43)+ajuste!$V41</f>
        <v>32260.331499442476</v>
      </c>
      <c r="T103" s="286">
        <f t="shared" ref="T103" si="880">+U103/U$119*100</f>
        <v>0</v>
      </c>
      <c r="U103" s="184">
        <f>+'ISR 4to TRIMESTRE'!B102</f>
        <v>0</v>
      </c>
      <c r="V103" s="286">
        <v>0</v>
      </c>
      <c r="W103" s="184">
        <v>0</v>
      </c>
      <c r="X103" s="286">
        <v>0</v>
      </c>
      <c r="Y103" s="184">
        <v>0</v>
      </c>
      <c r="Z103" s="286">
        <v>0</v>
      </c>
      <c r="AA103" s="184">
        <v>0</v>
      </c>
      <c r="AB103" s="298">
        <f t="shared" ref="AB103" si="881">+AC103/AC$119*100</f>
        <v>0.37350998090435672</v>
      </c>
      <c r="AC103" s="270">
        <f t="shared" si="575"/>
        <v>2509952.7196460008</v>
      </c>
    </row>
    <row r="104" spans="1:29">
      <c r="A104" s="269" t="s">
        <v>37</v>
      </c>
      <c r="B104" s="286">
        <f t="shared" si="565"/>
        <v>0.53425688360623669</v>
      </c>
      <c r="C104" s="184">
        <f>+' Part 1er Trim 2020'!$K$4*'CALCULO GARANTIA '!$Q43+ajuste!$N42</f>
        <v>2467438.6365257334</v>
      </c>
      <c r="D104" s="286">
        <f t="shared" si="565"/>
        <v>0.53388225453454263</v>
      </c>
      <c r="E104" s="184">
        <f>+' Part 1er Trim 2020'!$K$5*'CALCULO GARANTIA '!$Q43+ajuste!O42</f>
        <v>327450.46471959795</v>
      </c>
      <c r="F104" s="286">
        <f t="shared" ref="F104" si="882">+G104/G$119*100</f>
        <v>0.51089362212865153</v>
      </c>
      <c r="G104" s="184">
        <f>+'COEF Art 14 F III'!$P42+ajuste!$P42</f>
        <v>75741.475368485946</v>
      </c>
      <c r="H104" s="286">
        <f t="shared" ref="H104" si="883">+I104/I$119*100</f>
        <v>0.53407718856211728</v>
      </c>
      <c r="I104" s="184">
        <f>+' Part 1er Trim 2020'!$K$7*'CALCULO GARANTIA '!$Q43+ajuste!$Q42</f>
        <v>78542.559617707855</v>
      </c>
      <c r="J104" s="286">
        <f t="shared" ref="J104" si="884">+K104/K$119*100</f>
        <v>0.53687094148716819</v>
      </c>
      <c r="K104" s="184">
        <f>+' Part 1er Trim 2020'!$K$8*'CALCULO GARANTIA '!$Q43+ajuste!$R42</f>
        <v>184697.69484823357</v>
      </c>
      <c r="L104" s="286">
        <f t="shared" ref="L104" si="885">+M104/M$119*100</f>
        <v>0.53415190567183801</v>
      </c>
      <c r="M104" s="184">
        <f>+' Part 1er Trim 2020'!$K$9*'CALCULO GARANTIA '!$Q43+ajuste!$S42</f>
        <v>8855.7380392422947</v>
      </c>
      <c r="N104" s="286">
        <f t="shared" ref="N104" si="886">+O104/O$119*100</f>
        <v>0.53466718217079212</v>
      </c>
      <c r="O104" s="184">
        <f>+' Part 1er Trim 2020'!$K$10*'CALCULO GARANTIA '!$Q43+ajuste!$T42</f>
        <v>76841.207193801034</v>
      </c>
      <c r="P104" s="286">
        <f t="shared" ref="P104" si="887">+Q104/Q$119*100</f>
        <v>0.53531830561999394</v>
      </c>
      <c r="Q104" s="184">
        <f>+' Part 1er Trim 2020'!$K$11*'CALCULO GARANTIA '!$Q43+ajuste!$U42</f>
        <v>16935.987287473443</v>
      </c>
      <c r="R104" s="286">
        <f t="shared" ref="R104" si="888">+S104/S$119*100</f>
        <v>0.21907565805238949</v>
      </c>
      <c r="S104" s="184">
        <f>(' Part 1er Trim 2020'!K$12*'COEF Art 14 F II'!$N44)+ajuste!$V42</f>
        <v>33511.406650181547</v>
      </c>
      <c r="T104" s="286">
        <f t="shared" ref="T104" si="889">+U104/U$119*100</f>
        <v>0</v>
      </c>
      <c r="U104" s="184">
        <f>+'ISR 4to TRIMESTRE'!B103</f>
        <v>0</v>
      </c>
      <c r="V104" s="286">
        <v>0</v>
      </c>
      <c r="W104" s="184">
        <v>0</v>
      </c>
      <c r="X104" s="286">
        <v>0</v>
      </c>
      <c r="Y104" s="184">
        <v>0</v>
      </c>
      <c r="Z104" s="286">
        <v>0</v>
      </c>
      <c r="AA104" s="184">
        <v>0</v>
      </c>
      <c r="AB104" s="298">
        <f t="shared" ref="AB104" si="890">+AC104/AC$119*100</f>
        <v>0.48661606022979853</v>
      </c>
      <c r="AC104" s="270">
        <f t="shared" si="575"/>
        <v>3270015.1702504568</v>
      </c>
    </row>
    <row r="105" spans="1:29">
      <c r="A105" s="269" t="s">
        <v>38</v>
      </c>
      <c r="B105" s="286">
        <f t="shared" si="565"/>
        <v>1.2534159836136747</v>
      </c>
      <c r="C105" s="184">
        <f>+' Part 1er Trim 2020'!$K$4*'CALCULO GARANTIA '!$Q44+ajuste!$N43</f>
        <v>5788838.8910056958</v>
      </c>
      <c r="D105" s="286">
        <f t="shared" si="565"/>
        <v>1.2525371146704718</v>
      </c>
      <c r="E105" s="184">
        <f>+' Part 1er Trim 2020'!$K$5*'CALCULO GARANTIA '!$Q44+ajuste!O43</f>
        <v>768229.05573995574</v>
      </c>
      <c r="F105" s="286">
        <f t="shared" ref="F105" si="891">+G105/G$119*100</f>
        <v>1.6503691252709378</v>
      </c>
      <c r="G105" s="184">
        <f>+'COEF Art 14 F III'!$P43+ajuste!$P43</f>
        <v>244672.05507439477</v>
      </c>
      <c r="H105" s="286">
        <f t="shared" ref="H105" si="892">+I105/I$119*100</f>
        <v>1.2529943392290461</v>
      </c>
      <c r="I105" s="184">
        <f>+' Part 1er Trim 2020'!$K$7*'CALCULO GARANTIA '!$Q44+ajuste!$Q43</f>
        <v>184268.08839093786</v>
      </c>
      <c r="J105" s="286">
        <f t="shared" ref="J105" si="893">+K105/K$119*100</f>
        <v>1.2595488202105609</v>
      </c>
      <c r="K105" s="184">
        <f>+' Part 1er Trim 2020'!$K$8*'CALCULO GARANTIA '!$Q44+ajuste!$R43</f>
        <v>433317.8528852507</v>
      </c>
      <c r="L105" s="286">
        <f t="shared" ref="L105" si="894">+M105/M$119*100</f>
        <v>1.2531691099941946</v>
      </c>
      <c r="M105" s="184">
        <f>+' Part 1er Trim 2020'!$K$9*'CALCULO GARANTIA '!$Q44+ajuste!$S43</f>
        <v>20776.369491784637</v>
      </c>
      <c r="N105" s="286">
        <f t="shared" ref="N105" si="895">+O105/O$119*100</f>
        <v>1.2543785215804859</v>
      </c>
      <c r="O105" s="184">
        <f>+' Part 1er Trim 2020'!$K$10*'CALCULO GARANTIA '!$Q44+ajuste!$T43</f>
        <v>180276.55912015584</v>
      </c>
      <c r="P105" s="286">
        <f t="shared" ref="P105" si="896">+Q105/Q$119*100</f>
        <v>1.2559062846949083</v>
      </c>
      <c r="Q105" s="184">
        <f>+' Part 1er Trim 2020'!$K$11*'CALCULO GARANTIA '!$Q44+ajuste!$U43</f>
        <v>39733.393475525758</v>
      </c>
      <c r="R105" s="286">
        <f t="shared" ref="R105" si="897">+S105/S$119*100</f>
        <v>1.1983301332638125</v>
      </c>
      <c r="S105" s="184">
        <f>(' Part 1er Trim 2020'!K$12*'COEF Art 14 F II'!$N45)+ajuste!$V43</f>
        <v>183305.29623408272</v>
      </c>
      <c r="T105" s="286">
        <f t="shared" ref="T105" si="898">+U105/U$119*100</f>
        <v>0</v>
      </c>
      <c r="U105" s="184">
        <f>+'ISR 4to TRIMESTRE'!B104</f>
        <v>0</v>
      </c>
      <c r="V105" s="286">
        <v>0</v>
      </c>
      <c r="W105" s="184">
        <v>0</v>
      </c>
      <c r="X105" s="286">
        <v>0</v>
      </c>
      <c r="Y105" s="184">
        <v>0</v>
      </c>
      <c r="Z105" s="286">
        <v>0</v>
      </c>
      <c r="AA105" s="184">
        <v>0</v>
      </c>
      <c r="AB105" s="298">
        <f t="shared" ref="AB105" si="899">+AC105/AC$119*100</f>
        <v>1.1671912066946177</v>
      </c>
      <c r="AC105" s="270">
        <f t="shared" si="575"/>
        <v>7843417.5614177845</v>
      </c>
    </row>
    <row r="106" spans="1:29">
      <c r="A106" s="269" t="s">
        <v>39</v>
      </c>
      <c r="B106" s="286">
        <f t="shared" si="565"/>
        <v>26.530387418506972</v>
      </c>
      <c r="C106" s="184">
        <f>+' Part 1er Trim 2020'!$K$4*'CALCULO GARANTIA '!$Q45+ajuste!$N44</f>
        <v>122529264.41780365</v>
      </c>
      <c r="D106" s="286">
        <f t="shared" si="565"/>
        <v>26.541530563753746</v>
      </c>
      <c r="E106" s="184">
        <f>+' Part 1er Trim 2020'!$K$5*'CALCULO GARANTIA '!$Q45+ajuste!O44</f>
        <v>16278938.742865182</v>
      </c>
      <c r="F106" s="286">
        <f t="shared" ref="F106" si="900">+G106/G$119*100</f>
        <v>0</v>
      </c>
      <c r="G106" s="184">
        <f>+'COEF Art 14 F III'!$P44+ajuste!$P44</f>
        <v>0</v>
      </c>
      <c r="H106" s="286">
        <f t="shared" ref="H106" si="901">+I106/I$119*100</f>
        <v>26.535732919900628</v>
      </c>
      <c r="I106" s="184">
        <f>+' Part 1er Trim 2020'!$K$7*'CALCULO GARANTIA '!$Q45+ajuste!$Q44</f>
        <v>3902402.9288202059</v>
      </c>
      <c r="J106" s="286">
        <f t="shared" ref="J106" si="902">+K106/K$119*100</f>
        <v>26.452629641330855</v>
      </c>
      <c r="K106" s="184">
        <f>+' Part 1er Trim 2020'!$K$8*'CALCULO GARANTIA '!$Q45+ajuste!$R44</f>
        <v>9100398.885240538</v>
      </c>
      <c r="L106" s="286">
        <f t="shared" ref="L106" si="903">+M106/M$119*100</f>
        <v>26.533517895011034</v>
      </c>
      <c r="M106" s="184">
        <f>+' Part 1er Trim 2020'!$K$9*'CALCULO GARANTIA '!$Q45+ajuste!$S44</f>
        <v>439900.86198835744</v>
      </c>
      <c r="N106" s="286">
        <f t="shared" ref="N106" si="904">+O106/O$119*100</f>
        <v>26.518183266832533</v>
      </c>
      <c r="O106" s="184">
        <f>+' Part 1er Trim 2020'!$K$10*'CALCULO GARANTIA '!$Q45+ajuste!$T44</f>
        <v>3811135.7546514878</v>
      </c>
      <c r="P106" s="286">
        <f t="shared" ref="P106" si="905">+Q106/Q$119*100</f>
        <v>26.498816324983938</v>
      </c>
      <c r="Q106" s="184">
        <f>+' Part 1er Trim 2020'!$K$11*'CALCULO GARANTIA '!$Q45+ajuste!$U44</f>
        <v>838349.09380363952</v>
      </c>
      <c r="R106" s="286">
        <f t="shared" ref="R106" si="906">+S106/S$119*100</f>
        <v>22.942290522741384</v>
      </c>
      <c r="S106" s="184">
        <f>(' Part 1er Trim 2020'!K$12*'COEF Art 14 F II'!$N46)+ajuste!$V44</f>
        <v>3509419.6864643721</v>
      </c>
      <c r="T106" s="286">
        <f t="shared" ref="T106" si="907">+U106/U$119*100</f>
        <v>26.412795073972813</v>
      </c>
      <c r="U106" s="184">
        <f>+'ISR 4to TRIMESTRE'!B105</f>
        <v>13308801</v>
      </c>
      <c r="V106" s="286">
        <v>0</v>
      </c>
      <c r="W106" s="184">
        <v>0</v>
      </c>
      <c r="X106" s="286">
        <v>0</v>
      </c>
      <c r="Y106" s="184">
        <v>0</v>
      </c>
      <c r="Z106" s="286">
        <v>0</v>
      </c>
      <c r="AA106" s="184">
        <v>0</v>
      </c>
      <c r="AB106" s="298">
        <f t="shared" ref="AB106" si="908">+AC106/AC$119*100</f>
        <v>25.851337640058418</v>
      </c>
      <c r="AC106" s="270">
        <f t="shared" si="575"/>
        <v>173718611.3716374</v>
      </c>
    </row>
    <row r="107" spans="1:29">
      <c r="A107" s="269" t="s">
        <v>40</v>
      </c>
      <c r="B107" s="286">
        <f t="shared" si="565"/>
        <v>0.13396827257967117</v>
      </c>
      <c r="C107" s="184">
        <f>+' Part 1er Trim 2020'!$K$4*'CALCULO GARANTIA '!$Q46+ajuste!$N45</f>
        <v>618725.75155311089</v>
      </c>
      <c r="D107" s="286">
        <f t="shared" si="565"/>
        <v>0.13387433369370577</v>
      </c>
      <c r="E107" s="184">
        <f>+' Part 1er Trim 2020'!$K$5*'CALCULO GARANTIA '!$Q46+ajuste!O45</f>
        <v>82110.263845066962</v>
      </c>
      <c r="F107" s="286">
        <f t="shared" ref="F107" si="909">+G107/G$119*100</f>
        <v>1.3663636374776522</v>
      </c>
      <c r="G107" s="184">
        <f>+'COEF Art 14 F III'!$P45+ajuste!$P45</f>
        <v>202567.40994575943</v>
      </c>
      <c r="H107" s="286">
        <f t="shared" ref="H107" si="910">+I107/I$119*100</f>
        <v>0.133923217569549</v>
      </c>
      <c r="I107" s="184">
        <f>+' Part 1er Trim 2020'!$K$7*'CALCULO GARANTIA '!$Q46+ajuste!$Q45</f>
        <v>19695.041326274804</v>
      </c>
      <c r="J107" s="286">
        <f t="shared" ref="J107" si="911">+K107/K$119*100</f>
        <v>0.13462376780593971</v>
      </c>
      <c r="K107" s="184">
        <f>+' Part 1er Trim 2020'!$K$8*'CALCULO GARANTIA '!$Q46+ajuste!$R45</f>
        <v>46314.10952633054</v>
      </c>
      <c r="L107" s="286">
        <f t="shared" ref="L107" si="912">+M107/M$119*100</f>
        <v>0.13394208427784271</v>
      </c>
      <c r="M107" s="184">
        <f>+' Part 1er Trim 2020'!$K$9*'CALCULO GARANTIA '!$Q46+ajuste!$S45</f>
        <v>2220.6342394356575</v>
      </c>
      <c r="N107" s="286">
        <f t="shared" ref="N107" si="913">+O107/O$119*100</f>
        <v>0.13407114808730178</v>
      </c>
      <c r="O107" s="184">
        <f>+' Part 1er Trim 2020'!$K$10*'CALCULO GARANTIA '!$Q46+ajuste!$T45</f>
        <v>19268.414468715688</v>
      </c>
      <c r="P107" s="286">
        <f t="shared" ref="P107" si="914">+Q107/Q$119*100</f>
        <v>0.13423441332622085</v>
      </c>
      <c r="Q107" s="184">
        <f>+' Part 1er Trim 2020'!$K$11*'CALCULO GARANTIA '!$Q46+ajuste!$U45</f>
        <v>4246.8047398478911</v>
      </c>
      <c r="R107" s="286">
        <f t="shared" ref="R107" si="915">+S107/S$119*100</f>
        <v>4.4579769132881968E-2</v>
      </c>
      <c r="S107" s="184">
        <f>(' Part 1er Trim 2020'!K$12*'COEF Art 14 F II'!$N47)+ajuste!$V45</f>
        <v>6819.2458489658484</v>
      </c>
      <c r="T107" s="286">
        <f t="shared" ref="T107" si="916">+U107/U$119*100</f>
        <v>4.4578336016263015E-2</v>
      </c>
      <c r="U107" s="184">
        <f>+'ISR 4to TRIMESTRE'!B106</f>
        <v>22462</v>
      </c>
      <c r="V107" s="286">
        <v>0</v>
      </c>
      <c r="W107" s="184">
        <v>0</v>
      </c>
      <c r="X107" s="286">
        <v>0</v>
      </c>
      <c r="Y107" s="184">
        <v>0</v>
      </c>
      <c r="Z107" s="286">
        <v>0</v>
      </c>
      <c r="AA107" s="184">
        <v>0</v>
      </c>
      <c r="AB107" s="298">
        <f t="shared" ref="AB107" si="917">+AC107/AC$119*100</f>
        <v>0.1524469785970321</v>
      </c>
      <c r="AC107" s="270">
        <f t="shared" si="575"/>
        <v>1024429.6754935076</v>
      </c>
    </row>
    <row r="108" spans="1:29">
      <c r="A108" s="269" t="s">
        <v>41</v>
      </c>
      <c r="B108" s="286">
        <f t="shared" si="565"/>
        <v>0.59806150219468579</v>
      </c>
      <c r="C108" s="184">
        <f>+' Part 1er Trim 2020'!$K$4*'CALCULO GARANTIA '!$Q47+ajuste!$N46</f>
        <v>2762117.069176422</v>
      </c>
      <c r="D108" s="286">
        <f t="shared" si="565"/>
        <v>0.59935558073812267</v>
      </c>
      <c r="E108" s="184">
        <f>+' Part 1er Trim 2020'!$K$5*'CALCULO GARANTIA '!$Q47+ajuste!O46</f>
        <v>367607.76702737302</v>
      </c>
      <c r="F108" s="286">
        <f t="shared" ref="F108" si="918">+G108/G$119*100</f>
        <v>0</v>
      </c>
      <c r="G108" s="184">
        <f>+'COEF Art 14 F III'!$P46+ajuste!$P46</f>
        <v>0</v>
      </c>
      <c r="H108" s="286">
        <f t="shared" ref="H108" si="919">+I108/I$119*100</f>
        <v>0.59868232884313888</v>
      </c>
      <c r="I108" s="184">
        <f>+' Part 1er Trim 2020'!$K$7*'CALCULO GARANTIA '!$Q47+ajuste!$Q46</f>
        <v>88043.532868023598</v>
      </c>
      <c r="J108" s="286">
        <f t="shared" ref="J108" si="920">+K108/K$119*100</f>
        <v>0.58903137462099087</v>
      </c>
      <c r="K108" s="184">
        <f>+' Part 1er Trim 2020'!$K$8*'CALCULO GARANTIA '!$Q47+ajuste!$R46</f>
        <v>202642.25287444351</v>
      </c>
      <c r="L108" s="286">
        <f t="shared" ref="L108" si="921">+M108/M$119*100</f>
        <v>0.59842561876193046</v>
      </c>
      <c r="M108" s="184">
        <f>+' Part 1er Trim 2020'!$K$9*'CALCULO GARANTIA '!$Q47+ajuste!$S46</f>
        <v>9921.3359710129735</v>
      </c>
      <c r="N108" s="286">
        <f t="shared" ref="N108" si="922">+O108/O$119*100</f>
        <v>0.5966441908326009</v>
      </c>
      <c r="O108" s="184">
        <f>+' Part 1er Trim 2020'!$K$10*'CALCULO GARANTIA '!$Q47+ajuste!$T46</f>
        <v>85748.408388567404</v>
      </c>
      <c r="P108" s="286">
        <f t="shared" ref="P108" si="923">+Q108/Q$119*100</f>
        <v>0.59439515177518742</v>
      </c>
      <c r="Q108" s="184">
        <f>+' Part 1er Trim 2020'!$K$11*'CALCULO GARANTIA '!$Q47+ajuste!$U46</f>
        <v>18805.014938806224</v>
      </c>
      <c r="R108" s="286">
        <f t="shared" ref="R108" si="924">+S108/S$119*100</f>
        <v>1.4888714045865286</v>
      </c>
      <c r="S108" s="184">
        <f>(' Part 1er Trim 2020'!K$12*'COEF Art 14 F II'!$N48)+ajuste!$V46</f>
        <v>227748.60307389559</v>
      </c>
      <c r="T108" s="286">
        <f t="shared" ref="T108" si="925">+U108/U$119*100</f>
        <v>0.89338065493121099</v>
      </c>
      <c r="U108" s="184">
        <f>+'ISR 4to TRIMESTRE'!B107</f>
        <v>450154</v>
      </c>
      <c r="V108" s="286">
        <v>0</v>
      </c>
      <c r="W108" s="184">
        <v>0</v>
      </c>
      <c r="X108" s="286">
        <v>0</v>
      </c>
      <c r="Y108" s="184">
        <v>0</v>
      </c>
      <c r="Z108" s="286">
        <v>0</v>
      </c>
      <c r="AA108" s="184">
        <v>0</v>
      </c>
      <c r="AB108" s="298">
        <f t="shared" ref="AB108" si="926">+AC108/AC$119*100</f>
        <v>0.62691155385542452</v>
      </c>
      <c r="AC108" s="270">
        <f t="shared" si="575"/>
        <v>4212787.9843185442</v>
      </c>
    </row>
    <row r="109" spans="1:29">
      <c r="A109" s="269" t="s">
        <v>42</v>
      </c>
      <c r="B109" s="286">
        <f t="shared" si="565"/>
        <v>0.28414263652874849</v>
      </c>
      <c r="C109" s="184">
        <f>+' Part 1er Trim 2020'!$K$4*'CALCULO GARANTIA '!$Q48+ajuste!$N47</f>
        <v>1312298.5237417312</v>
      </c>
      <c r="D109" s="286">
        <f t="shared" si="565"/>
        <v>0.28394341243205773</v>
      </c>
      <c r="E109" s="184">
        <f>+' Part 1er Trim 2020'!$K$5*'CALCULO GARANTIA '!$Q48+ajuste!O47</f>
        <v>174153.38600457279</v>
      </c>
      <c r="F109" s="286">
        <f t="shared" ref="F109" si="927">+G109/G$119*100</f>
        <v>0.43781390998066755</v>
      </c>
      <c r="G109" s="184">
        <f>+'COEF Art 14 F III'!$P47+ajuste!$P47</f>
        <v>64907.194066382071</v>
      </c>
      <c r="H109" s="286">
        <f t="shared" ref="H109" si="928">+I109/I$119*100</f>
        <v>0.2840470639700246</v>
      </c>
      <c r="I109" s="184">
        <f>+' Part 1er Trim 2020'!$K$7*'CALCULO GARANTIA '!$Q48+ajuste!$Q47</f>
        <v>41772.582566509926</v>
      </c>
      <c r="J109" s="286">
        <f t="shared" ref="J109" si="929">+K109/K$119*100</f>
        <v>0.28553293449747769</v>
      </c>
      <c r="K109" s="184">
        <f>+' Part 1er Trim 2020'!$K$8*'CALCULO GARANTIA '!$Q48+ajuste!$R47</f>
        <v>98230.823703831004</v>
      </c>
      <c r="L109" s="286">
        <f t="shared" ref="L109" si="930">+M109/M$119*100</f>
        <v>0.28408714534503238</v>
      </c>
      <c r="M109" s="184">
        <f>+' Part 1er Trim 2020'!$K$9*'CALCULO GARANTIA '!$Q48+ajuste!$S47</f>
        <v>4709.8986501367408</v>
      </c>
      <c r="N109" s="286">
        <f t="shared" ref="N109" si="931">+O109/O$119*100</f>
        <v>0.28436091603220398</v>
      </c>
      <c r="O109" s="184">
        <f>+' Part 1er Trim 2020'!$K$10*'CALCULO GARANTIA '!$Q48+ajuste!$T47</f>
        <v>40867.733788960621</v>
      </c>
      <c r="P109" s="286">
        <f t="shared" ref="P109" si="932">+Q109/Q$119*100</f>
        <v>0.28470738446843774</v>
      </c>
      <c r="Q109" s="184">
        <f>+' Part 1er Trim 2020'!$K$11*'CALCULO GARANTIA '!$Q48+ajuste!$U47</f>
        <v>9007.3524357116312</v>
      </c>
      <c r="R109" s="286">
        <f t="shared" ref="R109" si="933">+S109/S$119*100</f>
        <v>0.12033654571019642</v>
      </c>
      <c r="S109" s="184">
        <f>(' Part 1er Trim 2020'!K$12*'COEF Art 14 F II'!$N49)+ajuste!$V47</f>
        <v>18407.553600538264</v>
      </c>
      <c r="T109" s="286">
        <f t="shared" ref="T109" si="934">+U109/U$119*100</f>
        <v>0</v>
      </c>
      <c r="U109" s="184">
        <f>+'ISR 4to TRIMESTRE'!B108</f>
        <v>0</v>
      </c>
      <c r="V109" s="286">
        <v>0</v>
      </c>
      <c r="W109" s="184">
        <v>0</v>
      </c>
      <c r="X109" s="286">
        <v>0</v>
      </c>
      <c r="Y109" s="184">
        <v>0</v>
      </c>
      <c r="Z109" s="286">
        <v>0</v>
      </c>
      <c r="AA109" s="184">
        <v>0</v>
      </c>
      <c r="AB109" s="298">
        <f t="shared" ref="AB109" si="935">+AC109/AC$119*100</f>
        <v>0.26255642799059914</v>
      </c>
      <c r="AC109" s="270">
        <f t="shared" si="575"/>
        <v>1764355.0485583742</v>
      </c>
    </row>
    <row r="110" spans="1:29">
      <c r="A110" s="269" t="s">
        <v>43</v>
      </c>
      <c r="B110" s="286">
        <f t="shared" si="565"/>
        <v>0.32284738349714909</v>
      </c>
      <c r="C110" s="184">
        <f>+' Part 1er Trim 2020'!$K$4*'CALCULO GARANTIA '!$Q49+ajuste!$N48</f>
        <v>1491054.4574830947</v>
      </c>
      <c r="D110" s="286">
        <f t="shared" si="565"/>
        <v>0.32284483619260795</v>
      </c>
      <c r="E110" s="184">
        <f>+' Part 1er Trim 2020'!$K$5*'CALCULO GARANTIA '!$Q49+ajuste!O48</f>
        <v>198013.12133095457</v>
      </c>
      <c r="F110" s="286">
        <f t="shared" ref="F110" si="936">+G110/G$119*100</f>
        <v>4.1221458478453687</v>
      </c>
      <c r="G110" s="184">
        <f>+'COEF Art 14 F III'!$P48+ajuste!$P48</f>
        <v>611120.19151663058</v>
      </c>
      <c r="H110" s="286">
        <f t="shared" ref="H110" si="937">+I110/I$119*100</f>
        <v>0.32284607144746097</v>
      </c>
      <c r="I110" s="184">
        <f>+' Part 1er Trim 2020'!$K$7*'CALCULO GARANTIA '!$Q49+ajuste!$Q48</f>
        <v>47478.449477075425</v>
      </c>
      <c r="J110" s="286">
        <f t="shared" ref="J110" si="938">+K110/K$119*100</f>
        <v>0.3228652280261074</v>
      </c>
      <c r="K110" s="184">
        <f>+' Part 1er Trim 2020'!$K$8*'CALCULO GARANTIA '!$Q49+ajuste!$R48</f>
        <v>111074.11251926847</v>
      </c>
      <c r="L110" s="286">
        <f t="shared" ref="L110" si="939">+M110/M$119*100</f>
        <v>0.32284713618564753</v>
      </c>
      <c r="M110" s="184">
        <f>+' Part 1er Trim 2020'!$K$9*'CALCULO GARANTIA '!$Q49+ajuste!$S48</f>
        <v>5352.5029760656971</v>
      </c>
      <c r="N110" s="286">
        <f t="shared" ref="N110" si="940">+O110/O$119*100</f>
        <v>0.32285014945554702</v>
      </c>
      <c r="O110" s="184">
        <f>+' Part 1er Trim 2020'!$K$10*'CALCULO GARANTIA '!$Q49+ajuste!$T48</f>
        <v>46399.322894926961</v>
      </c>
      <c r="P110" s="286">
        <f t="shared" ref="P110" si="941">+Q110/Q$119*100</f>
        <v>0.32285469241820741</v>
      </c>
      <c r="Q110" s="184">
        <f>+' Part 1er Trim 2020'!$K$11*'CALCULO GARANTIA '!$Q49+ajuste!$U48</f>
        <v>10214.227514904707</v>
      </c>
      <c r="R110" s="286">
        <f t="shared" ref="R110" si="942">+S110/S$119*100</f>
        <v>0.13541566395703736</v>
      </c>
      <c r="S110" s="184">
        <f>(' Part 1er Trim 2020'!K$12*'COEF Art 14 F II'!$N50)+ajuste!$V48</f>
        <v>20714.165243239426</v>
      </c>
      <c r="T110" s="286">
        <f t="shared" ref="T110" si="943">+U110/U$119*100</f>
        <v>0</v>
      </c>
      <c r="U110" s="184">
        <f>+'ISR 4to TRIMESTRE'!B109</f>
        <v>0</v>
      </c>
      <c r="V110" s="286">
        <v>0</v>
      </c>
      <c r="W110" s="184">
        <v>0</v>
      </c>
      <c r="X110" s="286">
        <v>0</v>
      </c>
      <c r="Y110" s="184">
        <v>0</v>
      </c>
      <c r="Z110" s="286">
        <v>0</v>
      </c>
      <c r="AA110" s="184">
        <v>0</v>
      </c>
      <c r="AB110" s="298">
        <f t="shared" ref="AB110" si="944">+AC110/AC$119*100</f>
        <v>0.37819275798607682</v>
      </c>
      <c r="AC110" s="270">
        <f t="shared" si="575"/>
        <v>2541420.5509561608</v>
      </c>
    </row>
    <row r="111" spans="1:29">
      <c r="A111" s="269" t="s">
        <v>44</v>
      </c>
      <c r="B111" s="286">
        <f t="shared" si="565"/>
        <v>0.91609520936499667</v>
      </c>
      <c r="C111" s="184">
        <f>+' Part 1er Trim 2020'!$K$4*'CALCULO GARANTIA '!$Q50+ajuste!$N49</f>
        <v>4230939.803836599</v>
      </c>
      <c r="D111" s="286">
        <f t="shared" si="565"/>
        <v>0.91545287039872403</v>
      </c>
      <c r="E111" s="184">
        <f>+' Part 1er Trim 2020'!$K$5*'CALCULO GARANTIA '!$Q50+ajuste!O49</f>
        <v>561482.3592559715</v>
      </c>
      <c r="F111" s="286">
        <f t="shared" ref="F111" si="945">+G111/G$119*100</f>
        <v>1.3064658595039547</v>
      </c>
      <c r="G111" s="184">
        <f>+'COEF Art 14 F III'!$P49+ajuste!$P49</f>
        <v>193687.38898147456</v>
      </c>
      <c r="H111" s="286">
        <f t="shared" ref="H111" si="946">+I111/I$119*100</f>
        <v>0.91578707290501404</v>
      </c>
      <c r="I111" s="184">
        <f>+' Part 1er Trim 2020'!$K$7*'CALCULO GARANTIA '!$Q50+ajuste!$Q49</f>
        <v>134677.65018090155</v>
      </c>
      <c r="J111" s="286">
        <f t="shared" ref="J111" si="947">+K111/K$119*100</f>
        <v>0.92057757740269774</v>
      </c>
      <c r="K111" s="184">
        <f>+' Part 1er Trim 2020'!$K$8*'CALCULO GARANTIA '!$Q50+ajuste!$R49</f>
        <v>316702.84855473676</v>
      </c>
      <c r="L111" s="286">
        <f t="shared" ref="L111" si="948">+M111/M$119*100</f>
        <v>0.91591450420872245</v>
      </c>
      <c r="M111" s="184">
        <f>+' Part 1er Trim 2020'!$K$9*'CALCULO GARANTIA '!$Q50+ajuste!$S49</f>
        <v>15185.004171075767</v>
      </c>
      <c r="N111" s="286">
        <f t="shared" ref="N111" si="949">+O111/O$119*100</f>
        <v>0.91679875929551669</v>
      </c>
      <c r="O111" s="184">
        <f>+' Part 1er Trim 2020'!$K$10*'CALCULO GARANTIA '!$Q50+ajuste!$T49</f>
        <v>131760.32823264415</v>
      </c>
      <c r="P111" s="286">
        <f t="shared" ref="P111" si="950">+Q111/Q$119*100</f>
        <v>0.91791504670108492</v>
      </c>
      <c r="Q111" s="184">
        <f>+' Part 1er Trim 2020'!$K$11*'CALCULO GARANTIA '!$Q50+ajuste!$U49</f>
        <v>29040.287617112892</v>
      </c>
      <c r="R111" s="286">
        <f t="shared" ref="R111" si="951">+S111/S$119*100</f>
        <v>0.65425603741410587</v>
      </c>
      <c r="S111" s="184">
        <f>(' Part 1er Trim 2020'!K$12*'COEF Art 14 F II'!$N51)+ajuste!$V49</f>
        <v>100079.76384979003</v>
      </c>
      <c r="T111" s="286">
        <f t="shared" ref="T111" si="952">+U111/U$119*100</f>
        <v>0</v>
      </c>
      <c r="U111" s="184">
        <f>+'ISR 4to TRIMESTRE'!B110</f>
        <v>0</v>
      </c>
      <c r="V111" s="286">
        <v>0</v>
      </c>
      <c r="W111" s="184">
        <v>0</v>
      </c>
      <c r="X111" s="286">
        <v>0</v>
      </c>
      <c r="Y111" s="184">
        <v>0</v>
      </c>
      <c r="Z111" s="286">
        <v>0</v>
      </c>
      <c r="AA111" s="184">
        <v>0</v>
      </c>
      <c r="AB111" s="298">
        <f t="shared" ref="AB111" si="953">+AC111/AC$119*100</f>
        <v>0.85024310003911552</v>
      </c>
      <c r="AC111" s="270">
        <f t="shared" si="575"/>
        <v>5713555.4346803064</v>
      </c>
    </row>
    <row r="112" spans="1:29">
      <c r="A112" s="269" t="s">
        <v>45</v>
      </c>
      <c r="B112" s="286">
        <f t="shared" si="565"/>
        <v>0.78834795224336474</v>
      </c>
      <c r="C112" s="184">
        <f>+' Part 1er Trim 2020'!$K$4*'CALCULO GARANTIA '!$Q51+ajuste!$N50</f>
        <v>3640945.5003389209</v>
      </c>
      <c r="D112" s="286">
        <f t="shared" si="565"/>
        <v>0.78779518505057766</v>
      </c>
      <c r="E112" s="184">
        <f>+' Part 1er Trim 2020'!$K$5*'CALCULO GARANTIA '!$Q51+ajuste!O50</f>
        <v>483185.00429195823</v>
      </c>
      <c r="F112" s="286">
        <f t="shared" ref="F112" si="954">+G112/G$119*100</f>
        <v>0.40349614510410736</v>
      </c>
      <c r="G112" s="184">
        <f>+'COEF Art 14 F III'!$P50+ajuste!$P50</f>
        <v>59819.484941594965</v>
      </c>
      <c r="H112" s="286">
        <f t="shared" ref="H112" si="955">+I112/I$119*100</f>
        <v>0.78808280746974491</v>
      </c>
      <c r="I112" s="184">
        <f>+' Part 1er Trim 2020'!$K$7*'CALCULO GARANTIA '!$Q51+ajuste!$Q50</f>
        <v>115897.18155914797</v>
      </c>
      <c r="J112" s="286">
        <f t="shared" ref="J112" si="956">+K112/K$119*100</f>
        <v>0.79220526365210209</v>
      </c>
      <c r="K112" s="184">
        <f>+' Part 1er Trim 2020'!$K$8*'CALCULO GARANTIA '!$Q51+ajuste!$R50</f>
        <v>272539.40330215753</v>
      </c>
      <c r="L112" s="286">
        <f t="shared" ref="L112" si="957">+M112/M$119*100</f>
        <v>0.78819235953244815</v>
      </c>
      <c r="M112" s="184">
        <f>+' Part 1er Trim 2020'!$K$9*'CALCULO GARANTIA '!$Q51+ajuste!$S50</f>
        <v>13067.490701493245</v>
      </c>
      <c r="N112" s="286">
        <f t="shared" ref="N112" si="958">+O112/O$119*100</f>
        <v>0.78895334301098274</v>
      </c>
      <c r="O112" s="184">
        <f>+' Part 1er Trim 2020'!$K$10*'CALCULO GARANTIA '!$Q51+ajuste!$T50</f>
        <v>113386.66242878424</v>
      </c>
      <c r="P112" s="286">
        <f t="shared" ref="P112" si="959">+Q112/Q$119*100</f>
        <v>0.78991400646430676</v>
      </c>
      <c r="Q112" s="184">
        <f>+' Part 1er Trim 2020'!$K$11*'CALCULO GARANTIA '!$Q51+ajuste!$U50</f>
        <v>24990.68952290477</v>
      </c>
      <c r="R112" s="286">
        <f t="shared" ref="R112" si="960">+S112/S$119*100</f>
        <v>0.99154015386063388</v>
      </c>
      <c r="S112" s="184">
        <f>(' Part 1er Trim 2020'!K$12*'COEF Art 14 F II'!$N52)+ajuste!$V50</f>
        <v>151673.19638068232</v>
      </c>
      <c r="T112" s="286">
        <f t="shared" ref="T112" si="961">+U112/U$119*100</f>
        <v>0</v>
      </c>
      <c r="U112" s="184">
        <f>+'ISR 4to TRIMESTRE'!B111</f>
        <v>0</v>
      </c>
      <c r="V112" s="286">
        <v>0</v>
      </c>
      <c r="W112" s="184">
        <v>0</v>
      </c>
      <c r="X112" s="286">
        <v>0</v>
      </c>
      <c r="Y112" s="184">
        <v>0</v>
      </c>
      <c r="Z112" s="286">
        <v>0</v>
      </c>
      <c r="AA112" s="184">
        <v>0</v>
      </c>
      <c r="AB112" s="298">
        <f t="shared" ref="AB112" si="962">+AC112/AC$119*100</f>
        <v>0.72553144958532934</v>
      </c>
      <c r="AC112" s="270">
        <f t="shared" si="575"/>
        <v>4875504.613467643</v>
      </c>
    </row>
    <row r="113" spans="1:32">
      <c r="A113" s="269" t="s">
        <v>46</v>
      </c>
      <c r="B113" s="286">
        <f t="shared" si="565"/>
        <v>7.1334060396725389</v>
      </c>
      <c r="C113" s="184">
        <f>+' Part 1er Trim 2020'!$K$4*'CALCULO GARANTIA '!$Q52+ajuste!$N51</f>
        <v>32945278.221790187</v>
      </c>
      <c r="D113" s="286">
        <f t="shared" si="565"/>
        <v>7.1284042378293933</v>
      </c>
      <c r="E113" s="184">
        <f>+' Part 1er Trim 2020'!$K$5*'CALCULO GARANTIA '!$Q52+ajuste!O51</f>
        <v>4372123.7418191088</v>
      </c>
      <c r="F113" s="286">
        <f t="shared" ref="F113" si="963">+G113/G$119*100</f>
        <v>5.220680567533261</v>
      </c>
      <c r="G113" s="184">
        <f>+'COEF Art 14 F III'!$P51+ajuste!$P51</f>
        <v>773981.1802015017</v>
      </c>
      <c r="H113" s="286">
        <f t="shared" ref="H113" si="964">+I113/I$119*100</f>
        <v>7.1310066903616107</v>
      </c>
      <c r="I113" s="184">
        <f>+' Part 1er Trim 2020'!$K$7*'CALCULO GARANTIA '!$Q52+ajuste!$Q51</f>
        <v>1048701.4426133982</v>
      </c>
      <c r="J113" s="286">
        <f t="shared" ref="J113" si="965">+K113/K$119*100</f>
        <v>7.1683090802692622</v>
      </c>
      <c r="K113" s="184">
        <f>+' Part 1er Trim 2020'!$K$8*'CALCULO GARANTIA '!$Q52+ajuste!$R51</f>
        <v>2466086.4665498724</v>
      </c>
      <c r="L113" s="286">
        <f t="shared" ref="L113" si="966">+M113/M$119*100</f>
        <v>7.1320008235356553</v>
      </c>
      <c r="M113" s="184">
        <f>+' Part 1er Trim 2020'!$K$9*'CALCULO GARANTIA '!$Q52+ajuste!$S51</f>
        <v>118241.89021557957</v>
      </c>
      <c r="N113" s="286">
        <f t="shared" ref="N113" si="967">+O113/O$119*100</f>
        <v>7.1388841299920704</v>
      </c>
      <c r="O113" s="184">
        <f>+' Part 1er Trim 2020'!$K$10*'CALCULO GARANTIA '!$Q52+ajuste!$T51</f>
        <v>1025984.9357838996</v>
      </c>
      <c r="P113" s="286">
        <f t="shared" ref="P113" si="968">+Q113/Q$119*100</f>
        <v>7.1475773275691923</v>
      </c>
      <c r="Q113" s="184">
        <f>+' Part 1er Trim 2020'!$K$11*'CALCULO GARANTIA '!$Q52+ajuste!$U51</f>
        <v>226129.53355993741</v>
      </c>
      <c r="R113" s="286">
        <f t="shared" ref="R113" si="969">+S113/S$119*100</f>
        <v>7.9984801105075887</v>
      </c>
      <c r="S113" s="184">
        <f>(' Part 1er Trim 2020'!K$12*'COEF Art 14 F II'!$N53)+ajuste!$V51</f>
        <v>1223505.7146445271</v>
      </c>
      <c r="T113" s="286">
        <f t="shared" ref="T113" si="970">+U113/U$119*100</f>
        <v>0.25642168573507534</v>
      </c>
      <c r="U113" s="184">
        <f>+'ISR 4to TRIMESTRE'!B112</f>
        <v>129205</v>
      </c>
      <c r="V113" s="286">
        <v>0</v>
      </c>
      <c r="W113" s="184">
        <v>0</v>
      </c>
      <c r="X113" s="286">
        <v>0</v>
      </c>
      <c r="Y113" s="184">
        <v>0</v>
      </c>
      <c r="Z113" s="286">
        <v>0</v>
      </c>
      <c r="AA113" s="184">
        <v>0</v>
      </c>
      <c r="AB113" s="298">
        <f t="shared" ref="AB113" si="971">+AC113/AC$119*100</f>
        <v>6.596703099938142</v>
      </c>
      <c r="AC113" s="270">
        <f t="shared" si="575"/>
        <v>44329238.127178021</v>
      </c>
    </row>
    <row r="114" spans="1:32">
      <c r="A114" s="269" t="s">
        <v>47</v>
      </c>
      <c r="B114" s="286">
        <f t="shared" si="565"/>
        <v>14.149238121618707</v>
      </c>
      <c r="C114" s="184">
        <f>+' Part 1er Trim 2020'!$K$4*'CALCULO GARANTIA '!$Q53+ajuste!$N52</f>
        <v>65347547.013388149</v>
      </c>
      <c r="D114" s="286">
        <f t="shared" si="565"/>
        <v>14.157732030028319</v>
      </c>
      <c r="E114" s="184">
        <f>+' Part 1er Trim 2020'!$K$5*'CALCULO GARANTIA '!$Q53+ajuste!O52</f>
        <v>8683480.0992778838</v>
      </c>
      <c r="F114" s="286">
        <f t="shared" ref="F114" si="972">+G114/G$119*100</f>
        <v>9.946175664975403</v>
      </c>
      <c r="G114" s="184">
        <f>+'COEF Art 14 F III'!$P52+ajuste!$P52</f>
        <v>1474549.6645672859</v>
      </c>
      <c r="H114" s="286">
        <f t="shared" ref="H114" si="973">+I114/I$119*100</f>
        <v>14.153312711735284</v>
      </c>
      <c r="I114" s="184">
        <f>+' Part 1er Trim 2020'!$K$7*'CALCULO GARANTIA '!$Q53+ajuste!$Q52</f>
        <v>2081417.1270680265</v>
      </c>
      <c r="J114" s="286">
        <f t="shared" ref="J114" si="974">+K114/K$119*100</f>
        <v>14.089966898297451</v>
      </c>
      <c r="K114" s="184">
        <f>+' Part 1er Trim 2020'!$K$8*'CALCULO GARANTIA '!$Q53+ajuste!$R52</f>
        <v>4847318.4251594562</v>
      </c>
      <c r="L114" s="286">
        <f t="shared" ref="L114" si="975">+M114/M$119*100</f>
        <v>14.151624231392274</v>
      </c>
      <c r="M114" s="184">
        <f>+' Part 1er Trim 2020'!$K$9*'CALCULO GARANTIA '!$Q53+ajuste!$S52</f>
        <v>234620.66818871771</v>
      </c>
      <c r="N114" s="286">
        <f t="shared" ref="N114" si="976">+O114/O$119*100</f>
        <v>14.139935440465424</v>
      </c>
      <c r="O114" s="184">
        <f>+' Part 1er Trim 2020'!$K$10*'CALCULO GARANTIA '!$Q53+ajuste!$T52</f>
        <v>2032160.8378437876</v>
      </c>
      <c r="P114" s="286">
        <f t="shared" ref="P114" si="977">+Q114/Q$119*100</f>
        <v>14.125173185380364</v>
      </c>
      <c r="Q114" s="184">
        <f>+' Part 1er Trim 2020'!$K$11*'CALCULO GARANTIA '!$Q53+ajuste!$U52</f>
        <v>446881.32460536517</v>
      </c>
      <c r="R114" s="286">
        <f t="shared" ref="R114" si="978">+S114/S$119*100</f>
        <v>6.1779321282936301</v>
      </c>
      <c r="S114" s="184">
        <f>(' Part 1er Trim 2020'!K$12*'COEF Art 14 F II'!$N54)+ajuste!$V52</f>
        <v>945021.44897796086</v>
      </c>
      <c r="T114" s="286">
        <f t="shared" ref="T114" si="979">+U114/U$119*100</f>
        <v>16.792162230690248</v>
      </c>
      <c r="U114" s="184">
        <f>+'ISR 4to TRIMESTRE'!B113</f>
        <v>8461185</v>
      </c>
      <c r="V114" s="286">
        <v>0</v>
      </c>
      <c r="W114" s="184">
        <v>0</v>
      </c>
      <c r="X114" s="286">
        <v>0</v>
      </c>
      <c r="Y114" s="184">
        <v>0</v>
      </c>
      <c r="Z114" s="286">
        <v>0</v>
      </c>
      <c r="AA114" s="184">
        <v>0</v>
      </c>
      <c r="AB114" s="298">
        <f t="shared" ref="AB114" si="980">+AC114/AC$119*100</f>
        <v>14.070755313755207</v>
      </c>
      <c r="AC114" s="270">
        <f t="shared" si="575"/>
        <v>94554181.609076649</v>
      </c>
    </row>
    <row r="115" spans="1:32">
      <c r="A115" s="269" t="s">
        <v>48</v>
      </c>
      <c r="B115" s="286">
        <f t="shared" si="565"/>
        <v>3.7141841160334659</v>
      </c>
      <c r="C115" s="184">
        <f>+' Part 1er Trim 2020'!$K$4*'CALCULO GARANTIA '!$Q54+ajuste!$N53</f>
        <v>17153773.160975643</v>
      </c>
      <c r="D115" s="286">
        <f t="shared" si="565"/>
        <v>3.7115798110738876</v>
      </c>
      <c r="E115" s="184">
        <f>+' Part 1er Trim 2020'!$K$5*'CALCULO GARANTIA '!$Q54+ajuste!O53</f>
        <v>2276454.2624470908</v>
      </c>
      <c r="F115" s="286">
        <f t="shared" ref="F115" si="981">+G115/G$119*100</f>
        <v>2.5961429982173909</v>
      </c>
      <c r="G115" s="184">
        <f>+'COEF Art 14 F III'!$P53+ajuste!$P53</f>
        <v>384885.80094866332</v>
      </c>
      <c r="H115" s="286">
        <f t="shared" ref="H115" si="982">+I115/I$119*100</f>
        <v>3.7129347856045056</v>
      </c>
      <c r="I115" s="184">
        <f>+' Part 1er Trim 2020'!$K$7*'CALCULO GARANTIA '!$Q54+ajuste!$Q53</f>
        <v>546032.31143448304</v>
      </c>
      <c r="J115" s="286">
        <f t="shared" ref="J115" si="983">+K115/K$119*100</f>
        <v>3.7323572444585515</v>
      </c>
      <c r="K115" s="184">
        <f>+' Part 1er Trim 2020'!$K$8*'CALCULO GARANTIA '!$Q54+ajuste!$R53</f>
        <v>1284028.8533628446</v>
      </c>
      <c r="L115" s="286">
        <f t="shared" ref="L115" si="984">+M115/M$119*100</f>
        <v>3.7134522910430205</v>
      </c>
      <c r="M115" s="184">
        <f>+' Part 1er Trim 2020'!$K$9*'CALCULO GARANTIA '!$Q54+ajuste!$S53</f>
        <v>61565.559088175571</v>
      </c>
      <c r="N115" s="286">
        <f t="shared" ref="N115" si="985">+O115/O$119*100</f>
        <v>3.7170363755372895</v>
      </c>
      <c r="O115" s="184">
        <f>+' Part 1er Trim 2020'!$K$10*'CALCULO GARANTIA '!$Q54+ajuste!$T53</f>
        <v>534204.40192328498</v>
      </c>
      <c r="P115" s="286">
        <f t="shared" ref="P115" si="986">+Q115/Q$119*100</f>
        <v>3.7215626903558214</v>
      </c>
      <c r="Q115" s="184">
        <f>+' Part 1er Trim 2020'!$K$11*'CALCULO GARANTIA '!$Q54+ajuste!$U53</f>
        <v>117739.92735108062</v>
      </c>
      <c r="R115" s="286">
        <f t="shared" ref="R115" si="987">+S115/S$119*100</f>
        <v>5.1021217981615141</v>
      </c>
      <c r="S115" s="184">
        <f>(' Part 1er Trim 2020'!K$12*'COEF Art 14 F II'!$N55)+ajuste!$V53</f>
        <v>780457.67328499001</v>
      </c>
      <c r="T115" s="286">
        <f t="shared" ref="T115" si="988">+U115/U$119*100</f>
        <v>4.8324329284779477</v>
      </c>
      <c r="U115" s="184">
        <f>+'ISR 4to TRIMESTRE'!B114</f>
        <v>2434952</v>
      </c>
      <c r="V115" s="286">
        <v>0</v>
      </c>
      <c r="W115" s="184">
        <v>0</v>
      </c>
      <c r="X115" s="286">
        <v>0</v>
      </c>
      <c r="Y115" s="184">
        <v>0</v>
      </c>
      <c r="Z115" s="286">
        <v>0</v>
      </c>
      <c r="AA115" s="184">
        <v>0</v>
      </c>
      <c r="AB115" s="298">
        <f t="shared" ref="AB115" si="989">+AC115/AC$119*100</f>
        <v>3.8057208283042177</v>
      </c>
      <c r="AC115" s="270">
        <f t="shared" si="575"/>
        <v>25574093.950816248</v>
      </c>
    </row>
    <row r="116" spans="1:32">
      <c r="A116" s="269" t="s">
        <v>49</v>
      </c>
      <c r="B116" s="286">
        <f t="shared" si="565"/>
        <v>1.2232855379039307</v>
      </c>
      <c r="C116" s="184">
        <f>+' Part 1er Trim 2020'!$K$4*'CALCULO GARANTIA '!$Q55+ajuste!$N54</f>
        <v>5649682.9378280155</v>
      </c>
      <c r="D116" s="286">
        <f t="shared" si="565"/>
        <v>1.2244119727650948</v>
      </c>
      <c r="E116" s="184">
        <f>+' Part 1er Trim 2020'!$K$5*'CALCULO GARANTIA '!$Q55+ajuste!O54</f>
        <v>750978.82741901348</v>
      </c>
      <c r="F116" s="286">
        <f t="shared" ref="F116" si="990">+G116/G$119*100</f>
        <v>2.7928384989242163</v>
      </c>
      <c r="G116" s="184">
        <f>+'COEF Art 14 F III'!$P54+ajuste!$P54</f>
        <v>414046.48484956054</v>
      </c>
      <c r="H116" s="286">
        <f t="shared" ref="H116" si="991">+I116/I$119*100</f>
        <v>1.2238258397362014</v>
      </c>
      <c r="I116" s="184">
        <f>+' Part 1er Trim 2020'!$K$7*'CALCULO GARANTIA '!$Q55+ajuste!$Q54</f>
        <v>179978.50505085223</v>
      </c>
      <c r="J116" s="286">
        <f t="shared" ref="J116" si="992">+K116/K$119*100</f>
        <v>1.215425206363407</v>
      </c>
      <c r="K116" s="184">
        <f>+' Part 1er Trim 2020'!$K$8*'CALCULO GARANTIA '!$Q55+ajuste!$R54</f>
        <v>418138.17163193459</v>
      </c>
      <c r="L116" s="286">
        <f t="shared" ref="L116" si="993">+M116/M$119*100</f>
        <v>1.2236017985087992</v>
      </c>
      <c r="M116" s="184">
        <f>+' Part 1er Trim 2020'!$K$9*'CALCULO GARANTIA '!$Q55+ajuste!$S54</f>
        <v>20286.171175052979</v>
      </c>
      <c r="N116" s="286">
        <f t="shared" ref="N116" si="994">+O116/O$119*100</f>
        <v>1.2220518142293553</v>
      </c>
      <c r="O116" s="184">
        <f>+' Part 1er Trim 2020'!$K$10*'CALCULO GARANTIA '!$Q55+ajuste!$T54</f>
        <v>175630.63488860629</v>
      </c>
      <c r="P116" s="286">
        <f t="shared" ref="P116" si="995">+Q116/Q$119*100</f>
        <v>1.2200943924405006</v>
      </c>
      <c r="Q116" s="184">
        <f>+' Part 1er Trim 2020'!$K$11*'CALCULO GARANTIA '!$Q55+ajuste!$U54</f>
        <v>38600.404475161624</v>
      </c>
      <c r="R116" s="286">
        <f t="shared" ref="R116" si="996">+S116/S$119*100</f>
        <v>0.97691497248218684</v>
      </c>
      <c r="S116" s="184">
        <f>(' Part 1er Trim 2020'!K$12*'COEF Art 14 F II'!$N56)+ajuste!$V54</f>
        <v>149436.02222421535</v>
      </c>
      <c r="T116" s="286">
        <f t="shared" ref="T116" si="997">+U116/U$119*100</f>
        <v>11.317128083470523</v>
      </c>
      <c r="U116" s="184">
        <f>+'ISR 4to TRIMESTRE'!B115</f>
        <v>5702441</v>
      </c>
      <c r="V116" s="286">
        <v>0</v>
      </c>
      <c r="W116" s="184">
        <v>0</v>
      </c>
      <c r="X116" s="286">
        <v>0</v>
      </c>
      <c r="Y116" s="184">
        <v>0</v>
      </c>
      <c r="Z116" s="286">
        <v>0</v>
      </c>
      <c r="AA116" s="184">
        <v>0</v>
      </c>
      <c r="AB116" s="298">
        <f t="shared" ref="AB116" si="998">+AC116/AC$119*100</f>
        <v>2.0088398681930313</v>
      </c>
      <c r="AC116" s="270">
        <f t="shared" si="575"/>
        <v>13499219.159542413</v>
      </c>
    </row>
    <row r="117" spans="1:32">
      <c r="A117" s="269" t="s">
        <v>50</v>
      </c>
      <c r="B117" s="286">
        <f t="shared" si="565"/>
        <v>0.23787312022150398</v>
      </c>
      <c r="C117" s="184">
        <f>+' Part 1er Trim 2020'!$K$4*'CALCULO GARANTIA '!$Q56+ajuste!$N55</f>
        <v>1098605.0820040721</v>
      </c>
      <c r="D117" s="286">
        <f t="shared" si="565"/>
        <v>0.23770632704949352</v>
      </c>
      <c r="E117" s="184">
        <f>+' Part 1er Trim 2020'!$K$5*'CALCULO GARANTIA '!$Q56+ajuste!O55</f>
        <v>145794.40803292193</v>
      </c>
      <c r="F117" s="286">
        <f t="shared" ref="F117" si="999">+G117/G$119*100</f>
        <v>0</v>
      </c>
      <c r="G117" s="184">
        <f>+'COEF Art 14 F III'!$P55+ajuste!$P55</f>
        <v>0</v>
      </c>
      <c r="H117" s="286">
        <f t="shared" ref="H117" si="1000">+I117/I$119*100</f>
        <v>0.23779309080109112</v>
      </c>
      <c r="I117" s="184">
        <f>+' Part 1er Trim 2020'!$K$7*'CALCULO GARANTIA '!$Q56+ajuste!$Q55</f>
        <v>34970.372093979538</v>
      </c>
      <c r="J117" s="286">
        <f t="shared" ref="J117" si="1001">+K117/K$119*100</f>
        <v>0.23903704685994198</v>
      </c>
      <c r="K117" s="184">
        <f>+' Part 1er Trim 2020'!$K$8*'CALCULO GARANTIA '!$Q56+ajuste!$R55</f>
        <v>82235.018002768353</v>
      </c>
      <c r="L117" s="286">
        <f t="shared" ref="L117" si="1002">+M117/M$119*100</f>
        <v>0.23782598649433712</v>
      </c>
      <c r="M117" s="184">
        <f>+' Part 1er Trim 2020'!$K$9*'CALCULO GARANTIA '!$Q56+ajuste!$S55</f>
        <v>3942.9319879879745</v>
      </c>
      <c r="N117" s="286">
        <f t="shared" ref="N117" si="1003">+O117/O$119*100</f>
        <v>0.23805585769132087</v>
      </c>
      <c r="O117" s="184">
        <f>+' Part 1er Trim 2020'!$K$10*'CALCULO GARANTIA '!$Q56+ajuste!$T55</f>
        <v>34212.871286185487</v>
      </c>
      <c r="P117" s="286">
        <f t="shared" ref="P117" si="1004">+Q117/Q$119*100</f>
        <v>0.23834588763553444</v>
      </c>
      <c r="Q117" s="184">
        <f>+' Part 1er Trim 2020'!$K$11*'CALCULO GARANTIA '!$Q56+ajuste!$U55</f>
        <v>7540.6031899877908</v>
      </c>
      <c r="R117" s="286">
        <f t="shared" ref="R117" si="1005">+S117/S$119*100</f>
        <v>7.6160375028315075E-2</v>
      </c>
      <c r="S117" s="184">
        <f>(' Part 1er Trim 2020'!K$12*'COEF Art 14 F II'!$N57)+ajuste!$V55</f>
        <v>11650.045107219801</v>
      </c>
      <c r="T117" s="286">
        <f t="shared" ref="T117" si="1006">+U117/U$119*100</f>
        <v>0</v>
      </c>
      <c r="U117" s="184">
        <f>+'ISR 4to TRIMESTRE'!B116</f>
        <v>0</v>
      </c>
      <c r="V117" s="286">
        <v>0</v>
      </c>
      <c r="W117" s="184">
        <v>0</v>
      </c>
      <c r="X117" s="286">
        <v>0</v>
      </c>
      <c r="Y117" s="184">
        <v>0</v>
      </c>
      <c r="Z117" s="286">
        <v>0</v>
      </c>
      <c r="AA117" s="184">
        <v>0</v>
      </c>
      <c r="AB117" s="298">
        <f t="shared" ref="AB117" si="1007">+AC117/AC$119*100</f>
        <v>0.21115636189519188</v>
      </c>
      <c r="AC117" s="270">
        <f t="shared" si="575"/>
        <v>1418951.331705123</v>
      </c>
    </row>
    <row r="118" spans="1:32" ht="13.5" thickBot="1">
      <c r="A118" s="269" t="s">
        <v>51</v>
      </c>
      <c r="B118" s="286">
        <f t="shared" si="565"/>
        <v>0.32772044107342113</v>
      </c>
      <c r="C118" s="184">
        <f>+' Part 1er Trim 2020'!$K$4*'CALCULO GARANTIA '!$Q57+ajuste!$N56</f>
        <v>1513560.4296299508</v>
      </c>
      <c r="D118" s="286">
        <f t="shared" si="565"/>
        <v>0.32749063560814445</v>
      </c>
      <c r="E118" s="184">
        <f>+' Part 1er Trim 2020'!$K$5*'CALCULO GARANTIA '!$Q57+ajuste!O56</f>
        <v>200862.56831049084</v>
      </c>
      <c r="F118" s="286">
        <f t="shared" ref="F118" si="1008">+G118/G$119*100</f>
        <v>0.56657432685785769</v>
      </c>
      <c r="G118" s="184">
        <f>+'COEF Art 14 F III'!$P56+ajuste!$P56</f>
        <v>83996.302876755595</v>
      </c>
      <c r="H118" s="286">
        <f t="shared" ref="H118" si="1009">+I118/I$119*100</f>
        <v>0.32761027947146376</v>
      </c>
      <c r="I118" s="184">
        <f>+' Part 1er Trim 2020'!$K$7*'CALCULO GARANTIA '!$Q57+ajuste!$Q56</f>
        <v>48179.08433055762</v>
      </c>
      <c r="J118" s="286">
        <f t="shared" ref="J118" si="1010">+K118/K$119*100</f>
        <v>0.32932394512053392</v>
      </c>
      <c r="K118" s="184">
        <f>+' Part 1er Trim 2020'!$K$8*'CALCULO GARANTIA '!$Q57+ajuste!$R56</f>
        <v>113296.08071839102</v>
      </c>
      <c r="L118" s="286">
        <f t="shared" ref="L118" si="1011">+M118/M$119*100</f>
        <v>0.32765594307399987</v>
      </c>
      <c r="M118" s="184">
        <f>+' Part 1er Trim 2020'!$K$9*'CALCULO GARANTIA '!$Q57+ajuste!$S56</f>
        <v>5432.2284879142208</v>
      </c>
      <c r="N118" s="286">
        <f t="shared" ref="N118" si="1012">+O118/O$119*100</f>
        <v>0.32797216879605207</v>
      </c>
      <c r="O118" s="184">
        <f>+' Part 1er Trim 2020'!$K$10*'CALCULO GARANTIA '!$Q57+ajuste!$T56</f>
        <v>47135.448399762376</v>
      </c>
      <c r="P118" s="286">
        <f t="shared" ref="P118" si="1013">+Q118/Q$119*100</f>
        <v>0.32837126565830288</v>
      </c>
      <c r="Q118" s="184">
        <f>+' Part 1er Trim 2020'!$K$11*'CALCULO GARANTIA '!$Q57+ajuste!$U56</f>
        <v>10388.756600280307</v>
      </c>
      <c r="R118" s="286">
        <f t="shared" ref="R118" si="1014">+S118/S$119*100</f>
        <v>9.3361743982042111E-2</v>
      </c>
      <c r="S118" s="184">
        <f>(' Part 1er Trim 2020'!K$12*'COEF Art 14 F II'!$N58)+ajuste!$V56</f>
        <v>14281.291659542401</v>
      </c>
      <c r="T118" s="286">
        <f t="shared" ref="T118" si="1015">+U118/U$119*100</f>
        <v>0</v>
      </c>
      <c r="U118" s="184">
        <f>+'ISR 4to TRIMESTRE'!B117</f>
        <v>0</v>
      </c>
      <c r="V118" s="286">
        <v>0</v>
      </c>
      <c r="W118" s="184">
        <v>0</v>
      </c>
      <c r="X118" s="286">
        <v>0</v>
      </c>
      <c r="Y118" s="184">
        <v>0</v>
      </c>
      <c r="Z118" s="286">
        <v>0</v>
      </c>
      <c r="AA118" s="184">
        <v>0</v>
      </c>
      <c r="AB118" s="298">
        <f t="shared" ref="AB118" si="1016">+AC118/AC$119*100</f>
        <v>0.30314882021860218</v>
      </c>
      <c r="AC118" s="270">
        <f t="shared" si="575"/>
        <v>2037132.1910136451</v>
      </c>
    </row>
    <row r="119" spans="1:32" ht="14.25" thickTop="1" thickBot="1">
      <c r="A119" s="271" t="s">
        <v>52</v>
      </c>
      <c r="B119" s="287">
        <f>SUM(B68:B118)</f>
        <v>100</v>
      </c>
      <c r="C119" s="272">
        <f t="shared" ref="C119:AC119" si="1017">SUM(C68:C118)</f>
        <v>461844987.35337019</v>
      </c>
      <c r="D119" s="287">
        <f>SUM(D68:D118)</f>
        <v>100.00000000000001</v>
      </c>
      <c r="E119" s="272">
        <f t="shared" si="1017"/>
        <v>61333835.679756925</v>
      </c>
      <c r="F119" s="287">
        <f>SUM(F68:F118)</f>
        <v>100</v>
      </c>
      <c r="G119" s="272">
        <f t="shared" si="1017"/>
        <v>14825292.798314281</v>
      </c>
      <c r="H119" s="287">
        <f>SUM(H68:H118)</f>
        <v>100.00000000000003</v>
      </c>
      <c r="I119" s="272">
        <f t="shared" si="1017"/>
        <v>14706218.745115481</v>
      </c>
      <c r="J119" s="287">
        <f>SUM(J68:J118)</f>
        <v>100.00000000000001</v>
      </c>
      <c r="K119" s="272">
        <f t="shared" si="1017"/>
        <v>34402624.648785919</v>
      </c>
      <c r="L119" s="287">
        <f>SUM(L68:L118)</f>
        <v>99.999999999999986</v>
      </c>
      <c r="M119" s="272">
        <f t="shared" si="1017"/>
        <v>1657906.289429755</v>
      </c>
      <c r="N119" s="287">
        <f>SUM(N68:N118)</f>
        <v>99.999999999999972</v>
      </c>
      <c r="O119" s="272">
        <f t="shared" si="1017"/>
        <v>14371783.000000019</v>
      </c>
      <c r="P119" s="287">
        <f>SUM(P68:P118)</f>
        <v>99.999999999999986</v>
      </c>
      <c r="Q119" s="272">
        <f t="shared" si="1017"/>
        <v>3163722.8000000026</v>
      </c>
      <c r="R119" s="287">
        <f>SUM(R68:R118)</f>
        <v>100.00000000000001</v>
      </c>
      <c r="S119" s="272">
        <f t="shared" si="1017"/>
        <v>15296727.600000028</v>
      </c>
      <c r="T119" s="287">
        <f>SUM(T68:T118)</f>
        <v>99.999999999999986</v>
      </c>
      <c r="U119" s="272">
        <f t="shared" si="1017"/>
        <v>50387704</v>
      </c>
      <c r="V119" s="287">
        <f t="shared" ref="V119:AB119" si="1018">SUM(V68:V118)</f>
        <v>0</v>
      </c>
      <c r="W119" s="272">
        <f t="shared" si="1018"/>
        <v>0</v>
      </c>
      <c r="X119" s="287">
        <f t="shared" si="1018"/>
        <v>0</v>
      </c>
      <c r="Y119" s="272">
        <f t="shared" si="1018"/>
        <v>0</v>
      </c>
      <c r="Z119" s="287">
        <f t="shared" si="1018"/>
        <v>0</v>
      </c>
      <c r="AA119" s="272">
        <f t="shared" si="1018"/>
        <v>0</v>
      </c>
      <c r="AB119" s="287">
        <f t="shared" si="1018"/>
        <v>99.999999999999986</v>
      </c>
      <c r="AC119" s="273">
        <f t="shared" si="1017"/>
        <v>671990802.91477263</v>
      </c>
      <c r="AE119" s="274"/>
      <c r="AF119" s="274"/>
    </row>
    <row r="120" spans="1:32" ht="13.5" thickTop="1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</row>
    <row r="121" spans="1:32">
      <c r="A121" s="275" t="s">
        <v>143</v>
      </c>
      <c r="B121" s="275"/>
    </row>
    <row r="122" spans="1:32">
      <c r="A122" s="275"/>
      <c r="B122" s="275"/>
    </row>
    <row r="123" spans="1:32">
      <c r="A123" s="345" t="s">
        <v>144</v>
      </c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</row>
    <row r="124" spans="1:32">
      <c r="A124" s="345" t="s">
        <v>166</v>
      </c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</row>
    <row r="125" spans="1:32" ht="13.5" thickBot="1">
      <c r="A125" s="345" t="s">
        <v>258</v>
      </c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</row>
    <row r="126" spans="1:32" ht="14.25" thickTop="1" thickBot="1">
      <c r="A126" s="268"/>
      <c r="B126" s="268"/>
      <c r="V126" s="351" t="s">
        <v>229</v>
      </c>
      <c r="W126" s="352"/>
      <c r="X126" s="352"/>
      <c r="Y126" s="352"/>
      <c r="Z126" s="352"/>
      <c r="AA126" s="353"/>
    </row>
    <row r="127" spans="1:32" ht="38.450000000000003" customHeight="1" thickTop="1" thickBot="1">
      <c r="A127" s="347" t="s">
        <v>0</v>
      </c>
      <c r="B127" s="346" t="s">
        <v>205</v>
      </c>
      <c r="C127" s="346"/>
      <c r="D127" s="346" t="s">
        <v>206</v>
      </c>
      <c r="E127" s="346"/>
      <c r="F127" s="346" t="s">
        <v>207</v>
      </c>
      <c r="G127" s="346"/>
      <c r="H127" s="346" t="s">
        <v>208</v>
      </c>
      <c r="I127" s="346"/>
      <c r="J127" s="346" t="s">
        <v>209</v>
      </c>
      <c r="K127" s="346"/>
      <c r="L127" s="346" t="s">
        <v>210</v>
      </c>
      <c r="M127" s="346"/>
      <c r="N127" s="346" t="s">
        <v>211</v>
      </c>
      <c r="O127" s="346"/>
      <c r="P127" s="346" t="s">
        <v>212</v>
      </c>
      <c r="Q127" s="346"/>
      <c r="R127" s="346" t="s">
        <v>216</v>
      </c>
      <c r="S127" s="346"/>
      <c r="T127" s="346" t="s">
        <v>213</v>
      </c>
      <c r="U127" s="346"/>
      <c r="V127" s="346" t="s">
        <v>205</v>
      </c>
      <c r="W127" s="346"/>
      <c r="X127" s="346" t="s">
        <v>230</v>
      </c>
      <c r="Y127" s="346"/>
      <c r="Z127" s="346" t="s">
        <v>209</v>
      </c>
      <c r="AA127" s="346"/>
      <c r="AB127" s="349" t="s">
        <v>53</v>
      </c>
      <c r="AC127" s="350"/>
    </row>
    <row r="128" spans="1:32" ht="14.25" thickTop="1" thickBot="1">
      <c r="A128" s="348"/>
      <c r="B128" s="284" t="s">
        <v>214</v>
      </c>
      <c r="C128" s="285" t="s">
        <v>215</v>
      </c>
      <c r="D128" s="285" t="s">
        <v>214</v>
      </c>
      <c r="E128" s="285" t="s">
        <v>215</v>
      </c>
      <c r="F128" s="285" t="s">
        <v>214</v>
      </c>
      <c r="G128" s="285" t="s">
        <v>215</v>
      </c>
      <c r="H128" s="285" t="s">
        <v>214</v>
      </c>
      <c r="I128" s="285" t="s">
        <v>215</v>
      </c>
      <c r="J128" s="285" t="s">
        <v>214</v>
      </c>
      <c r="K128" s="285" t="s">
        <v>215</v>
      </c>
      <c r="L128" s="285" t="s">
        <v>214</v>
      </c>
      <c r="M128" s="285" t="s">
        <v>215</v>
      </c>
      <c r="N128" s="285" t="s">
        <v>214</v>
      </c>
      <c r="O128" s="285" t="s">
        <v>215</v>
      </c>
      <c r="P128" s="285" t="s">
        <v>214</v>
      </c>
      <c r="Q128" s="285" t="s">
        <v>215</v>
      </c>
      <c r="R128" s="285" t="s">
        <v>214</v>
      </c>
      <c r="S128" s="285" t="s">
        <v>215</v>
      </c>
      <c r="T128" s="285" t="s">
        <v>214</v>
      </c>
      <c r="U128" s="285" t="s">
        <v>215</v>
      </c>
      <c r="V128" s="301" t="s">
        <v>214</v>
      </c>
      <c r="W128" s="301" t="s">
        <v>215</v>
      </c>
      <c r="X128" s="301" t="s">
        <v>214</v>
      </c>
      <c r="Y128" s="301" t="s">
        <v>215</v>
      </c>
      <c r="Z128" s="301" t="s">
        <v>214</v>
      </c>
      <c r="AA128" s="301" t="s">
        <v>215</v>
      </c>
      <c r="AB128" s="296" t="s">
        <v>214</v>
      </c>
      <c r="AC128" s="296" t="s">
        <v>215</v>
      </c>
    </row>
    <row r="129" spans="1:29" ht="13.5" thickTop="1">
      <c r="A129" s="269" t="s">
        <v>1</v>
      </c>
      <c r="B129" s="286">
        <f>+C129/C$180*100</f>
        <v>0.12400399934320148</v>
      </c>
      <c r="C129" s="184">
        <f>+' Part 1er Trim 2020'!$L$4*'CALCULO GARANTIA '!$Q7+ajuste!$N6</f>
        <v>854611.87985352881</v>
      </c>
      <c r="D129" s="286">
        <f>+E129/E$180*100</f>
        <v>0.12401539683706973</v>
      </c>
      <c r="E129" s="184">
        <f>+' Part 1er Trim 2020'!$L$5*'CALCULO GARANTIA '!$Q7+ajuste!$O6</f>
        <v>120314.11307279754</v>
      </c>
      <c r="F129" s="286">
        <f>+G129/G$180*100</f>
        <v>1.4136974887162292</v>
      </c>
      <c r="G129" s="184">
        <f>+'COEF Art 14 F III'!P66+ajuste!P6</f>
        <v>559200.98952432699</v>
      </c>
      <c r="H129" s="286">
        <f>+I129/I$180*100</f>
        <v>0.12430343896235554</v>
      </c>
      <c r="I129" s="184">
        <f>+' Part 1er Trim 2020'!$L$7*'CALCULO GARANTIA '!$Q7+ajuste!$Q6</f>
        <v>37557.948320070514</v>
      </c>
      <c r="J129" s="286">
        <f>+K129/K$180*100</f>
        <v>0.1225701011979712</v>
      </c>
      <c r="K129" s="184">
        <f>+' Part 1er Trim 2020'!$L$8*'CALCULO GARANTIA '!$Q7+ajuste!$R6</f>
        <v>18458.594170572171</v>
      </c>
      <c r="L129" s="286">
        <f>+M129/M$180*100</f>
        <v>0.12329057440240485</v>
      </c>
      <c r="M129" s="184">
        <f>+' Part 1er Trim 2020'!$L$9*'CALCULO GARANTIA '!$Q7+ajuste!$S6</f>
        <v>1920.1007352321599</v>
      </c>
      <c r="N129" s="286">
        <f>+O129/O$180*100</f>
        <v>0.12373059171347192</v>
      </c>
      <c r="O129" s="184">
        <f>+' Part 1er Trim 2020'!$L$10*'CALCULO GARANTIA '!$Q7+ajuste!$T6</f>
        <v>20332.275954654986</v>
      </c>
      <c r="P129" s="286">
        <f>+Q129/Q$180*100</f>
        <v>0.12367453489363603</v>
      </c>
      <c r="Q129" s="184">
        <f>+' Part 1er Trim 2020'!$L$11*'CALCULO GARANTIA '!$Q7+ajuste!$U6</f>
        <v>3912.7194582239222</v>
      </c>
      <c r="R129" s="286">
        <f>+S129/S$180*100</f>
        <v>4.9858319387866369E-2</v>
      </c>
      <c r="S129" s="184">
        <f>(' Part 1er Trim 2020'!L$12*'COEF Art 14 F II'!$N8)+ajuste!V6</f>
        <v>7696.7496204711397</v>
      </c>
      <c r="T129" s="286">
        <f>+U129/U$180*100</f>
        <v>0</v>
      </c>
      <c r="U129" s="184">
        <f>+'ISR 4to TRIMESTRE'!B127</f>
        <v>0</v>
      </c>
      <c r="V129" s="329">
        <f>W129/$W$180*100</f>
        <v>0.1251719587317518</v>
      </c>
      <c r="W129" s="328">
        <f>+' Part 1er Trim 2020'!$M$4*'CALCULO GARANTIA '!$Q7</f>
        <v>11769.909015446008</v>
      </c>
      <c r="X129" s="329">
        <f>+Y129/$Y$180*100</f>
        <v>0.1251719587317518</v>
      </c>
      <c r="Y129" s="328">
        <f>+' Part 1er Trim 2020'!$M$5*'CALCULO GARANTIA '!$Q7</f>
        <v>2592.5102887489634</v>
      </c>
      <c r="Z129" s="329">
        <f>+AA129/$AA$180*100</f>
        <v>0.1251719587317518</v>
      </c>
      <c r="AA129" s="328">
        <f>+' Part 1er Trim 2020'!$M$8*'CALCULO GARANTIA '!$Q7</f>
        <v>3.1753622491070801</v>
      </c>
      <c r="AB129" s="298">
        <f>+AC129/AC$180*100</f>
        <v>0.16289958311483504</v>
      </c>
      <c r="AC129" s="270">
        <f>SUM(C129,E129,G129,I129,K129,M129,O129,Q129,S129,U129,W129,Y129,AA129)</f>
        <v>1638370.9653763224</v>
      </c>
    </row>
    <row r="130" spans="1:29">
      <c r="A130" s="269" t="s">
        <v>2</v>
      </c>
      <c r="B130" s="286">
        <f t="shared" ref="B130:D180" si="1019">+C130/C$180*100</f>
        <v>0.24562431639882304</v>
      </c>
      <c r="C130" s="184">
        <f>+' Part 1er Trim 2020'!$L$4*'CALCULO GARANTIA '!$Q8+ajuste!$N7</f>
        <v>1692795.8766423818</v>
      </c>
      <c r="D130" s="286">
        <f t="shared" si="1019"/>
        <v>0.24564687528645393</v>
      </c>
      <c r="E130" s="184">
        <f>+' Part 1er Trim 2020'!$L$5*'CALCULO GARANTIA '!$Q8+ajuste!$O7</f>
        <v>238315.45665271397</v>
      </c>
      <c r="F130" s="286">
        <f t="shared" ref="F130" si="1020">+G130/G$180*100</f>
        <v>1.3572722639752395</v>
      </c>
      <c r="G130" s="184">
        <f>+'COEF Art 14 F III'!P67+ajuste!P7</f>
        <v>536881.47508708551</v>
      </c>
      <c r="H130" s="286">
        <f t="shared" ref="H130" si="1021">+I130/I$180*100</f>
        <v>0.24621745898608011</v>
      </c>
      <c r="I130" s="184">
        <f>+' Part 1er Trim 2020'!$L$7*'CALCULO GARANTIA '!$Q8+ajuste!$Q7</f>
        <v>74393.940162015919</v>
      </c>
      <c r="J130" s="286">
        <f t="shared" ref="J130" si="1022">+K130/K$180*100</f>
        <v>0.24278412081460768</v>
      </c>
      <c r="K130" s="184">
        <f>+' Part 1er Trim 2020'!$L$8*'CALCULO GARANTIA '!$Q8+ajuste!$R7</f>
        <v>36562.371356271542</v>
      </c>
      <c r="L130" s="286">
        <f t="shared" ref="L130" si="1023">+M130/M$180*100</f>
        <v>0.24421181791330374</v>
      </c>
      <c r="M130" s="184">
        <f>+' Part 1er Trim 2020'!$L$9*'CALCULO GARANTIA '!$Q8+ajuste!$S7</f>
        <v>3803.302023699312</v>
      </c>
      <c r="N130" s="286">
        <f t="shared" ref="N130" si="1024">+O130/O$180*100</f>
        <v>0.24508268200022454</v>
      </c>
      <c r="O130" s="184">
        <f>+' Part 1er Trim 2020'!$L$10*'CALCULO GARANTIA '!$Q8+ajuste!$T7</f>
        <v>40273.699924389482</v>
      </c>
      <c r="P130" s="286">
        <f t="shared" ref="P130" si="1025">+Q130/Q$180*100</f>
        <v>0.24497145999943623</v>
      </c>
      <c r="Q130" s="184">
        <f>+' Part 1er Trim 2020'!$L$11*'CALCULO GARANTIA '!$Q8+ajuste!$U7</f>
        <v>7750.2179334950497</v>
      </c>
      <c r="R130" s="286">
        <f t="shared" ref="R130" si="1026">+S130/S$180*100</f>
        <v>0.10639657023837569</v>
      </c>
      <c r="S130" s="184">
        <f>(' Part 1er Trim 2020'!L$12*'COEF Art 14 F II'!$N9)+ajuste!V7</f>
        <v>16424.696452984339</v>
      </c>
      <c r="T130" s="286">
        <f t="shared" ref="T130" si="1027">+U130/U$180*100</f>
        <v>0.23336734102079237</v>
      </c>
      <c r="U130" s="184">
        <f>+'ISR 4to TRIMESTRE'!B128</f>
        <v>202238</v>
      </c>
      <c r="V130" s="329">
        <f t="shared" ref="V130:V179" si="1028">W130/$W$180*100</f>
        <v>0.24793778359979068</v>
      </c>
      <c r="W130" s="328">
        <f>+' Part 1er Trim 2020'!$M$4*'CALCULO GARANTIA '!$Q8</f>
        <v>23313.569460990067</v>
      </c>
      <c r="X130" s="329">
        <f t="shared" ref="X130:X179" si="1029">+Y130/$Y$180*100</f>
        <v>0.24793778359979071</v>
      </c>
      <c r="Y130" s="328">
        <f>+' Part 1er Trim 2020'!$M$5*'CALCULO GARANTIA '!$Q8</f>
        <v>5135.1857194275899</v>
      </c>
      <c r="Z130" s="329">
        <f t="shared" ref="Z130:Z179" si="1030">+AA130/$AA$180*100</f>
        <v>0.24793778359979071</v>
      </c>
      <c r="AA130" s="328">
        <f>+' Part 1er Trim 2020'!$M$8*'CALCULO GARANTIA '!$Q8</f>
        <v>6.2896856943594912</v>
      </c>
      <c r="AB130" s="298">
        <f t="shared" ref="AB130" si="1031">+AC130/AC$180*100</f>
        <v>0.28614261114688799</v>
      </c>
      <c r="AC130" s="270">
        <f t="shared" ref="AC130:AC179" si="1032">SUM(C130,E130,G130,I130,K130,M130,O130,Q130,S130,U130,W130,Y130,AA130)</f>
        <v>2877894.0811011493</v>
      </c>
    </row>
    <row r="131" spans="1:29">
      <c r="A131" s="269" t="s">
        <v>3</v>
      </c>
      <c r="B131" s="286">
        <f t="shared" si="1019"/>
        <v>0.25834753375315911</v>
      </c>
      <c r="C131" s="184">
        <f>+' Part 1er Trim 2020'!$L$4*'CALCULO GARANTIA '!$Q9+ajuste!$N8</f>
        <v>1780481.8606313355</v>
      </c>
      <c r="D131" s="286">
        <f t="shared" si="1019"/>
        <v>0.25834345035219508</v>
      </c>
      <c r="E131" s="184">
        <f>+' Part 1er Trim 2020'!$L$5*'CALCULO GARANTIA '!$Q9+ajuste!$O8</f>
        <v>250633.09790578965</v>
      </c>
      <c r="F131" s="286">
        <f t="shared" ref="F131" si="1033">+G131/G$180*100</f>
        <v>0</v>
      </c>
      <c r="G131" s="184">
        <f>+'COEF Art 14 F III'!P68+ajuste!P8</f>
        <v>0</v>
      </c>
      <c r="H131" s="286">
        <f t="shared" ref="H131" si="1034">+I131/I$180*100</f>
        <v>0.25824006966619173</v>
      </c>
      <c r="I131" s="184">
        <f>+' Part 1er Trim 2020'!$L$7*'CALCULO GARANTIA '!$Q9+ajuste!$Q8</f>
        <v>78026.539504120272</v>
      </c>
      <c r="J131" s="286">
        <f t="shared" ref="J131" si="1035">+K131/K$180*100</f>
        <v>0.25886207183088333</v>
      </c>
      <c r="K131" s="184">
        <f>+' Part 1er Trim 2020'!$L$8*'CALCULO GARANTIA '!$Q9+ajuste!$R8</f>
        <v>38983.650036823725</v>
      </c>
      <c r="L131" s="286">
        <f t="shared" ref="L131" si="1036">+M131/M$180*100</f>
        <v>0.25860313115154149</v>
      </c>
      <c r="M131" s="184">
        <f>+' Part 1er Trim 2020'!$L$9*'CALCULO GARANTIA '!$Q9+ajuste!$S8</f>
        <v>4027.4292229084481</v>
      </c>
      <c r="N131" s="286">
        <f t="shared" ref="N131" si="1037">+O131/O$180*100</f>
        <v>0.25844568163689918</v>
      </c>
      <c r="O131" s="184">
        <f>+' Part 1er Trim 2020'!$L$10*'CALCULO GARANTIA '!$Q9+ajuste!$T8</f>
        <v>42469.601458781319</v>
      </c>
      <c r="P131" s="286">
        <f t="shared" ref="P131" si="1038">+Q131/Q$180*100</f>
        <v>0.25846611498905708</v>
      </c>
      <c r="Q131" s="184">
        <f>+' Part 1er Trim 2020'!$L$11*'CALCULO GARANTIA '!$Q9+ajuste!$U8</f>
        <v>8177.1514101830226</v>
      </c>
      <c r="R131" s="286">
        <f t="shared" ref="R131" si="1039">+S131/S$180*100</f>
        <v>9.7872367824218418E-2</v>
      </c>
      <c r="S131" s="184">
        <f>(' Part 1er Trim 2020'!L$12*'COEF Art 14 F II'!$N10)+ajuste!V8</f>
        <v>15108.794663644225</v>
      </c>
      <c r="T131" s="286">
        <f t="shared" ref="T131" si="1040">+U131/U$180*100</f>
        <v>0</v>
      </c>
      <c r="U131" s="184">
        <f>+'ISR 4to TRIMESTRE'!B129</f>
        <v>0</v>
      </c>
      <c r="V131" s="329">
        <f t="shared" si="1028"/>
        <v>0.25792845647496815</v>
      </c>
      <c r="W131" s="328">
        <f>+' Part 1er Trim 2020'!$M$4*'CALCULO GARANTIA '!$Q9</f>
        <v>24252.991612207828</v>
      </c>
      <c r="X131" s="329">
        <f t="shared" si="1029"/>
        <v>0.25792845647496815</v>
      </c>
      <c r="Y131" s="328">
        <f>+' Part 1er Trim 2020'!$M$5*'CALCULO GARANTIA '!$Q9</f>
        <v>5342.1084398423864</v>
      </c>
      <c r="Z131" s="329">
        <f t="shared" si="1030"/>
        <v>0.25792845647496815</v>
      </c>
      <c r="AA131" s="328">
        <f>+' Part 1er Trim 2020'!$M$8*'CALCULO GARANTIA '!$Q9</f>
        <v>6.5431290838569929</v>
      </c>
      <c r="AB131" s="298">
        <f t="shared" ref="AB131" si="1041">+AC131/AC$180*100</f>
        <v>0.22346490019250478</v>
      </c>
      <c r="AC131" s="270">
        <f t="shared" si="1032"/>
        <v>2247509.7680147202</v>
      </c>
    </row>
    <row r="132" spans="1:29">
      <c r="A132" s="269" t="s">
        <v>4</v>
      </c>
      <c r="B132" s="286">
        <f t="shared" si="1019"/>
        <v>0.7141638758024822</v>
      </c>
      <c r="C132" s="184">
        <f>+' Part 1er Trim 2020'!$L$4*'CALCULO GARANTIA '!$Q10+ajuste!$N9</f>
        <v>4921881.0333192926</v>
      </c>
      <c r="D132" s="286">
        <f t="shared" si="1019"/>
        <v>0.7141565539911191</v>
      </c>
      <c r="E132" s="184">
        <f>+' Part 1er Trim 2020'!$L$5*'CALCULO GARANTIA '!$Q10+ajuste!$O9</f>
        <v>692842.29684360826</v>
      </c>
      <c r="F132" s="286">
        <f t="shared" ref="F132" si="1042">+G132/G$180*100</f>
        <v>2.5799652107051525</v>
      </c>
      <c r="G132" s="184">
        <f>+'COEF Art 14 F III'!P69+ajuste!P9</f>
        <v>1020528.8686441575</v>
      </c>
      <c r="H132" s="286">
        <f t="shared" ref="H132" si="1043">+I132/I$180*100</f>
        <v>0.71397138235861524</v>
      </c>
      <c r="I132" s="184">
        <f>+' Part 1er Trim 2020'!$L$7*'CALCULO GARANTIA '!$Q10+ajuste!$Q9</f>
        <v>215724.52463487358</v>
      </c>
      <c r="J132" s="286">
        <f t="shared" ref="J132" si="1044">+K132/K$180*100</f>
        <v>0.71508540738707516</v>
      </c>
      <c r="K132" s="184">
        <f>+' Part 1er Trim 2020'!$L$8*'CALCULO GARANTIA '!$Q10+ajuste!$R9</f>
        <v>107689.1607598246</v>
      </c>
      <c r="L132" s="286">
        <f t="shared" ref="L132" si="1045">+M132/M$180*100</f>
        <v>0.71462226623864245</v>
      </c>
      <c r="M132" s="184">
        <f>+' Part 1er Trim 2020'!$L$9*'CALCULO GARANTIA '!$Q10+ajuste!$S9</f>
        <v>11129.372585608826</v>
      </c>
      <c r="N132" s="286">
        <f t="shared" ref="N132" si="1046">+O132/O$180*100</f>
        <v>0.71433959121139801</v>
      </c>
      <c r="O132" s="184">
        <f>+' Part 1er Trim 2020'!$L$10*'CALCULO GARANTIA '!$Q10+ajuste!$T9</f>
        <v>117385.27629027878</v>
      </c>
      <c r="P132" s="286">
        <f t="shared" ref="P132" si="1047">+Q132/Q$180*100</f>
        <v>0.71437557861427636</v>
      </c>
      <c r="Q132" s="184">
        <f>+' Part 1er Trim 2020'!$L$11*'CALCULO GARANTIA '!$Q10+ajuste!$U9</f>
        <v>22600.863058251805</v>
      </c>
      <c r="R132" s="286">
        <f t="shared" ref="R132" si="1048">+S132/S$180*100</f>
        <v>0.693544378556747</v>
      </c>
      <c r="S132" s="184">
        <f>(' Part 1er Trim 2020'!L$12*'COEF Art 14 F II'!$N11)+ajuste!V9</f>
        <v>107064.12686937883</v>
      </c>
      <c r="T132" s="286">
        <f t="shared" ref="T132" si="1049">+U132/U$180*100</f>
        <v>2.523744357858325</v>
      </c>
      <c r="U132" s="184">
        <f>+'ISR 4to TRIMESTRE'!B130</f>
        <v>2187097</v>
      </c>
      <c r="V132" s="329">
        <f t="shared" si="1028"/>
        <v>0.71341318092043293</v>
      </c>
      <c r="W132" s="328">
        <f>+' Part 1er Trim 2020'!$M$4*'CALCULO GARANTIA '!$Q10</f>
        <v>67082.182902067492</v>
      </c>
      <c r="X132" s="329">
        <f t="shared" si="1029"/>
        <v>0.71341318092043315</v>
      </c>
      <c r="Y132" s="328">
        <f>+' Part 1er Trim 2020'!$M$5*'CALCULO GARANTIA '!$Q10</f>
        <v>14775.921303819834</v>
      </c>
      <c r="Z132" s="329">
        <f t="shared" si="1030"/>
        <v>0.71341318092043315</v>
      </c>
      <c r="AA132" s="328">
        <f>+' Part 1er Trim 2020'!$M$8*'CALCULO GARANTIA '!$Q10</f>
        <v>18.097865573589548</v>
      </c>
      <c r="AB132" s="298">
        <f t="shared" ref="AB132" si="1050">+AC132/AC$180*100</f>
        <v>0.94315386958958125</v>
      </c>
      <c r="AC132" s="270">
        <f t="shared" si="1032"/>
        <v>9485818.725076735</v>
      </c>
    </row>
    <row r="133" spans="1:29">
      <c r="A133" s="269" t="s">
        <v>5</v>
      </c>
      <c r="B133" s="286">
        <f t="shared" si="1019"/>
        <v>0.8926165425940481</v>
      </c>
      <c r="C133" s="184">
        <f>+' Part 1er Trim 2020'!$L$4*'CALCULO GARANTIA '!$Q11+ajuste!$N10</f>
        <v>6151742.7300338084</v>
      </c>
      <c r="D133" s="286">
        <f t="shared" si="1019"/>
        <v>0.89269853627625773</v>
      </c>
      <c r="E133" s="184">
        <f>+' Part 1er Trim 2020'!$L$5*'CALCULO GARANTIA '!$Q11+ajuste!$O10</f>
        <v>866055.62996802083</v>
      </c>
      <c r="F133" s="286">
        <f t="shared" ref="F133" si="1051">+G133/G$180*100</f>
        <v>0.86601093366358661</v>
      </c>
      <c r="G133" s="184">
        <f>+'COEF Art 14 F III'!P70+ajuste!P10</f>
        <v>342558.55648674216</v>
      </c>
      <c r="H133" s="286">
        <f t="shared" ref="H133" si="1052">+I133/I$180*100</f>
        <v>0.89477209434139726</v>
      </c>
      <c r="I133" s="184">
        <f>+' Part 1er Trim 2020'!$L$7*'CALCULO GARANTIA '!$Q11+ajuste!$Q10</f>
        <v>270352.97139037919</v>
      </c>
      <c r="J133" s="286">
        <f t="shared" ref="J133" si="1053">+K133/K$180*100</f>
        <v>0.88229511199341903</v>
      </c>
      <c r="K133" s="184">
        <f>+' Part 1er Trim 2020'!$L$8*'CALCULO GARANTIA '!$Q11+ajuste!$R10</f>
        <v>132870.31055527602</v>
      </c>
      <c r="L133" s="286">
        <f t="shared" ref="L133" si="1054">+M133/M$180*100</f>
        <v>0.88748146838828579</v>
      </c>
      <c r="M133" s="184">
        <f>+' Part 1er Trim 2020'!$L$9*'CALCULO GARANTIA '!$Q11+ajuste!$S10</f>
        <v>13821.444406572789</v>
      </c>
      <c r="N133" s="286">
        <f t="shared" ref="N133" si="1055">+O133/O$180*100</f>
        <v>0.89064830899779035</v>
      </c>
      <c r="O133" s="184">
        <f>+' Part 1er Trim 2020'!$L$10*'CALCULO GARANTIA '!$Q11+ajuste!$T10</f>
        <v>146357.55754749358</v>
      </c>
      <c r="P133" s="286">
        <f t="shared" ref="P133" si="1056">+Q133/Q$180*100</f>
        <v>0.89024335742607252</v>
      </c>
      <c r="Q133" s="184">
        <f>+' Part 1er Trim 2020'!$L$11*'CALCULO GARANTIA '!$Q11+ajuste!$U10</f>
        <v>28164.832074374175</v>
      </c>
      <c r="R133" s="286">
        <f t="shared" ref="R133" si="1057">+S133/S$180*100</f>
        <v>0.46844123566710977</v>
      </c>
      <c r="S133" s="184">
        <f>(' Part 1er Trim 2020'!L$12*'COEF Art 14 F II'!$N12)+ajuste!V10</f>
        <v>72314.409051487106</v>
      </c>
      <c r="T133" s="286">
        <f t="shared" ref="T133" si="1058">+U133/U$180*100</f>
        <v>-3.793987680565785E-2</v>
      </c>
      <c r="U133" s="184">
        <f>+'ISR 4to TRIMESTRE'!B131</f>
        <v>-32879</v>
      </c>
      <c r="V133" s="329">
        <f t="shared" si="1028"/>
        <v>0.90102384021799176</v>
      </c>
      <c r="W133" s="328">
        <f>+' Part 1er Trim 2020'!$M$4*'CALCULO GARANTIA '!$Q11</f>
        <v>84723.197811742895</v>
      </c>
      <c r="X133" s="329">
        <f t="shared" si="1029"/>
        <v>0.90102384021799198</v>
      </c>
      <c r="Y133" s="328">
        <f>+' Part 1er Trim 2020'!$M$5*'CALCULO GARANTIA '!$Q11</f>
        <v>18661.63635882056</v>
      </c>
      <c r="Z133" s="329">
        <f t="shared" si="1030"/>
        <v>0.90102384021799198</v>
      </c>
      <c r="AA133" s="328">
        <f>+' Part 1er Trim 2020'!$M$8*'CALCULO GARANTIA '!$Q11</f>
        <v>22.857172778650021</v>
      </c>
      <c r="AB133" s="298">
        <f t="shared" ref="AB133" si="1059">+AC133/AC$180*100</f>
        <v>0.80484470197582769</v>
      </c>
      <c r="AC133" s="270">
        <f t="shared" si="1032"/>
        <v>8094767.1328574987</v>
      </c>
    </row>
    <row r="134" spans="1:29">
      <c r="A134" s="269" t="s">
        <v>6</v>
      </c>
      <c r="B134" s="286">
        <f t="shared" si="1019"/>
        <v>6.1522064548546158</v>
      </c>
      <c r="C134" s="184">
        <f>+' Part 1er Trim 2020'!$L$4*'CALCULO GARANTIA '!$Q12+ajuste!$N11</f>
        <v>42399831.872185282</v>
      </c>
      <c r="D134" s="286">
        <f t="shared" si="1019"/>
        <v>6.1521574227239233</v>
      </c>
      <c r="E134" s="184">
        <f>+' Part 1er Trim 2020'!$L$5*'CALCULO GARANTIA '!$Q12+ajuste!$O11</f>
        <v>5968544.0895029604</v>
      </c>
      <c r="F134" s="286">
        <f t="shared" ref="F134" si="1060">+G134/G$180*100</f>
        <v>5.0127787003783997</v>
      </c>
      <c r="G134" s="184">
        <f>+'COEF Art 14 F III'!P71+ajuste!P11</f>
        <v>1982850.5262915876</v>
      </c>
      <c r="H134" s="286">
        <f t="shared" ref="H134" si="1061">+I134/I$180*100</f>
        <v>6.15091737986128</v>
      </c>
      <c r="I134" s="184">
        <f>+' Part 1er Trim 2020'!$L$7*'CALCULO GARANTIA '!$Q12+ajuste!$Q11</f>
        <v>1858483.0717661404</v>
      </c>
      <c r="J134" s="286">
        <f t="shared" ref="J134" si="1062">+K134/K$180*100</f>
        <v>6.1583788109951065</v>
      </c>
      <c r="K134" s="184">
        <f>+' Part 1er Trim 2020'!$L$8*'CALCULO GARANTIA '!$Q12+ajuste!$R11</f>
        <v>927428.5825807167</v>
      </c>
      <c r="L134" s="286">
        <f t="shared" ref="L134" si="1063">+M134/M$180*100</f>
        <v>6.1552769521756749</v>
      </c>
      <c r="M134" s="184">
        <f>+' Part 1er Trim 2020'!$L$9*'CALCULO GARANTIA '!$Q12+ajuste!$S11</f>
        <v>95860.951729003806</v>
      </c>
      <c r="N134" s="286">
        <f t="shared" ref="N134" si="1064">+O134/O$180*100</f>
        <v>6.1533834752798704</v>
      </c>
      <c r="O134" s="184">
        <f>+' Part 1er Trim 2020'!$L$10*'CALCULO GARANTIA '!$Q12+ajuste!$T11</f>
        <v>1011166.9971152483</v>
      </c>
      <c r="P134" s="286">
        <f t="shared" ref="P134" si="1065">+Q134/Q$180*100</f>
        <v>6.1536259094417183</v>
      </c>
      <c r="Q134" s="184">
        <f>+' Part 1er Trim 2020'!$L$11*'CALCULO GARANTIA '!$Q12+ajuste!$U11</f>
        <v>194683.66592371516</v>
      </c>
      <c r="R134" s="286">
        <f t="shared" ref="R134" si="1066">+S134/S$180*100</f>
        <v>10.111086512325326</v>
      </c>
      <c r="S134" s="184">
        <f>(' Part 1er Trim 2020'!L$12*'COEF Art 14 F II'!$N13)+ajuste!V11</f>
        <v>1560872.9341813687</v>
      </c>
      <c r="T134" s="286">
        <f t="shared" ref="T134" si="1067">+U134/U$180*100</f>
        <v>14.820034313554325</v>
      </c>
      <c r="U134" s="184">
        <f>+'ISR 4to TRIMESTRE'!B132</f>
        <v>12843160</v>
      </c>
      <c r="V134" s="329">
        <f t="shared" si="1028"/>
        <v>6.1471787353970218</v>
      </c>
      <c r="W134" s="328">
        <f>+' Part 1er Trim 2020'!$M$4*'CALCULO GARANTIA '!$Q12</f>
        <v>578018.71242072585</v>
      </c>
      <c r="X134" s="329">
        <f t="shared" si="1029"/>
        <v>6.1471787353970235</v>
      </c>
      <c r="Y134" s="328">
        <f>+' Part 1er Trim 2020'!$M$5*'CALCULO GARANTIA '!$Q12</f>
        <v>127317.84562426164</v>
      </c>
      <c r="Z134" s="329">
        <f t="shared" si="1030"/>
        <v>6.1471787353970226</v>
      </c>
      <c r="AA134" s="328">
        <f>+' Part 1er Trim 2020'!$M$8*'CALCULO GARANTIA '!$Q12</f>
        <v>155.94163015955169</v>
      </c>
      <c r="AB134" s="298">
        <f t="shared" ref="AB134" si="1068">+AC134/AC$180*100</f>
        <v>6.9150403445521258</v>
      </c>
      <c r="AC134" s="270">
        <f t="shared" si="1032"/>
        <v>69548375.190951169</v>
      </c>
    </row>
    <row r="135" spans="1:29">
      <c r="A135" s="269" t="s">
        <v>7</v>
      </c>
      <c r="B135" s="286">
        <f t="shared" si="1019"/>
        <v>1.0272720988277646</v>
      </c>
      <c r="C135" s="184">
        <f>+' Part 1er Trim 2020'!$L$4*'CALCULO GARANTIA '!$Q13+ajuste!$N12</f>
        <v>7079763.1056276718</v>
      </c>
      <c r="D135" s="286">
        <f t="shared" si="1019"/>
        <v>1.0272843120679851</v>
      </c>
      <c r="E135" s="184">
        <f>+' Part 1er Trim 2020'!$L$5*'CALCULO GARANTIA '!$Q13+ajuste!$O12</f>
        <v>996624.64526432089</v>
      </c>
      <c r="F135" s="286">
        <f t="shared" ref="F135" si="1069">+G135/G$180*100</f>
        <v>0</v>
      </c>
      <c r="G135" s="184">
        <f>+'COEF Art 14 F III'!P72+ajuste!P12</f>
        <v>0</v>
      </c>
      <c r="H135" s="286">
        <f t="shared" ref="H135" si="1070">+I135/I$180*100</f>
        <v>1.0275932375085963</v>
      </c>
      <c r="I135" s="184">
        <f>+' Part 1er Trim 2020'!$L$7*'CALCULO GARANTIA '!$Q13+ajuste!$Q12</f>
        <v>310484.52102833474</v>
      </c>
      <c r="J135" s="286">
        <f t="shared" ref="J135" si="1071">+K135/K$180*100</f>
        <v>1.0257345226465719</v>
      </c>
      <c r="K135" s="184">
        <f>+' Part 1er Trim 2020'!$L$8*'CALCULO GARANTIA '!$Q13+ajuste!$R12</f>
        <v>154471.74388554748</v>
      </c>
      <c r="L135" s="286">
        <f t="shared" ref="L135" si="1072">+M135/M$180*100</f>
        <v>1.0265073129835485</v>
      </c>
      <c r="M135" s="184">
        <f>+' Part 1er Trim 2020'!$L$9*'CALCULO GARANTIA '!$Q13+ajuste!$S12</f>
        <v>15986.602835897364</v>
      </c>
      <c r="N135" s="286">
        <f t="shared" ref="N135" si="1073">+O135/O$180*100</f>
        <v>1.0269788926956318</v>
      </c>
      <c r="O135" s="184">
        <f>+' Part 1er Trim 2020'!$L$10*'CALCULO GARANTIA '!$Q13+ajuste!$T12</f>
        <v>168760.35228416414</v>
      </c>
      <c r="P135" s="286">
        <f t="shared" ref="P135" si="1074">+Q135/Q$180*100</f>
        <v>1.0269188060807251</v>
      </c>
      <c r="Q135" s="184">
        <f>+' Part 1er Trim 2020'!$L$11*'CALCULO GARANTIA '!$Q13+ajuste!$U12</f>
        <v>32488.864405463712</v>
      </c>
      <c r="R135" s="286">
        <f t="shared" ref="R135" si="1075">+S135/S$180*100</f>
        <v>0.5342927881224292</v>
      </c>
      <c r="S135" s="184">
        <f>(' Part 1er Trim 2020'!L$12*'COEF Art 14 F II'!$N14)+ajuste!V12</f>
        <v>82480.072828177945</v>
      </c>
      <c r="T135" s="286">
        <f t="shared" ref="T135" si="1076">+U135/U$180*100</f>
        <v>0</v>
      </c>
      <c r="U135" s="184">
        <f>+'ISR 4to TRIMESTRE'!B133</f>
        <v>0</v>
      </c>
      <c r="V135" s="329">
        <f t="shared" si="1028"/>
        <v>1.0285245330901744</v>
      </c>
      <c r="W135" s="328">
        <f>+' Part 1er Trim 2020'!$M$4*'CALCULO GARANTIA '!$Q13</f>
        <v>96712.077507457419</v>
      </c>
      <c r="X135" s="329">
        <f t="shared" si="1029"/>
        <v>1.0285245330901747</v>
      </c>
      <c r="Y135" s="328">
        <f>+' Part 1er Trim 2020'!$M$5*'CALCULO GARANTIA '!$Q13</f>
        <v>21302.37843430513</v>
      </c>
      <c r="Z135" s="329">
        <f t="shared" si="1030"/>
        <v>1.0285245330901747</v>
      </c>
      <c r="AA135" s="328">
        <f>+' Part 1er Trim 2020'!$M$8*'CALCULO GARANTIA '!$Q13</f>
        <v>26.091610355431555</v>
      </c>
      <c r="AB135" s="298">
        <f t="shared" ref="AB135" si="1077">+AC135/AC$180*100</f>
        <v>0.89078344292078082</v>
      </c>
      <c r="AC135" s="270">
        <f t="shared" si="1032"/>
        <v>8959100.4557116944</v>
      </c>
    </row>
    <row r="136" spans="1:29">
      <c r="A136" s="269" t="s">
        <v>8</v>
      </c>
      <c r="B136" s="286">
        <f t="shared" si="1019"/>
        <v>0.16201487966041489</v>
      </c>
      <c r="C136" s="184">
        <f>+' Part 1er Trim 2020'!$L$4*'CALCULO GARANTIA '!$Q14+ajuste!$N13</f>
        <v>1116575.6072723106</v>
      </c>
      <c r="D136" s="286">
        <f t="shared" si="1019"/>
        <v>0.16202975958787524</v>
      </c>
      <c r="E136" s="184">
        <f>+' Part 1er Trim 2020'!$L$5*'CALCULO GARANTIA '!$Q14+ajuste!$O13</f>
        <v>157193.9236047075</v>
      </c>
      <c r="F136" s="286">
        <f t="shared" ref="F136" si="1078">+G136/G$180*100</f>
        <v>1.2393835086487115</v>
      </c>
      <c r="G136" s="184">
        <f>+'COEF Art 14 F III'!P73+ajuste!P13</f>
        <v>490249.49819063465</v>
      </c>
      <c r="H136" s="286">
        <f t="shared" ref="H136" si="1079">+I136/I$180*100</f>
        <v>0.16240609967296163</v>
      </c>
      <c r="I136" s="184">
        <f>+' Part 1er Trim 2020'!$L$7*'CALCULO GARANTIA '!$Q14+ajuste!$Q13</f>
        <v>49070.56433272572</v>
      </c>
      <c r="J136" s="286">
        <f t="shared" ref="J136" si="1080">+K136/K$180*100</f>
        <v>0.16014155383699807</v>
      </c>
      <c r="K136" s="184">
        <f>+' Part 1er Trim 2020'!$L$8*'CALCULO GARANTIA '!$Q14+ajuste!$R13</f>
        <v>24116.712993061556</v>
      </c>
      <c r="L136" s="286">
        <f t="shared" ref="L136" si="1081">+M136/M$180*100</f>
        <v>0.16108260044145523</v>
      </c>
      <c r="M136" s="184">
        <f>+' Part 1er Trim 2020'!$L$9*'CALCULO GARANTIA '!$Q14+ajuste!$S13</f>
        <v>2508.6655735031882</v>
      </c>
      <c r="N136" s="286">
        <f t="shared" ref="N136" si="1082">+O136/O$180*100</f>
        <v>0.16165765054544057</v>
      </c>
      <c r="O136" s="184">
        <f>+' Part 1er Trim 2020'!$L$10*'CALCULO GARANTIA '!$Q14+ajuste!$T13</f>
        <v>26564.715447919436</v>
      </c>
      <c r="P136" s="286">
        <f t="shared" ref="P136" si="1083">+Q136/Q$180*100</f>
        <v>0.16158404637877294</v>
      </c>
      <c r="Q136" s="184">
        <f>+' Part 1er Trim 2020'!$L$11*'CALCULO GARANTIA '!$Q14+ajuste!$U13</f>
        <v>5112.0713164478175</v>
      </c>
      <c r="R136" s="286">
        <f t="shared" ref="R136" si="1084">+S136/S$180*100</f>
        <v>9.5319303712844541E-2</v>
      </c>
      <c r="S136" s="184">
        <f>(' Part 1er Trim 2020'!L$12*'COEF Art 14 F II'!$N15)+ajuste!V13</f>
        <v>14714.671968144034</v>
      </c>
      <c r="T136" s="286">
        <f t="shared" ref="T136" si="1085">+U136/U$180*100</f>
        <v>-3.0071267056645382E-3</v>
      </c>
      <c r="U136" s="184">
        <f>+'ISR 4to TRIMESTRE'!B134</f>
        <v>-2606</v>
      </c>
      <c r="V136" s="329">
        <f t="shared" si="1028"/>
        <v>0.16354085159649592</v>
      </c>
      <c r="W136" s="328">
        <f>+' Part 1er Trim 2020'!$M$4*'CALCULO GARANTIA '!$Q14</f>
        <v>15377.732865268685</v>
      </c>
      <c r="X136" s="329">
        <f t="shared" si="1029"/>
        <v>0.16354085159649595</v>
      </c>
      <c r="Y136" s="328">
        <f>+' Part 1er Trim 2020'!$M$5*'CALCULO GARANTIA '!$Q14</f>
        <v>3387.1910665174696</v>
      </c>
      <c r="Z136" s="329">
        <f t="shared" si="1030"/>
        <v>0.16354085159649592</v>
      </c>
      <c r="AA136" s="328">
        <f>+' Part 1er Trim 2020'!$M$8*'CALCULO GARANTIA '!$Q14</f>
        <v>4.148704323299909</v>
      </c>
      <c r="AB136" s="298">
        <f t="shared" ref="AB136" si="1086">+AC136/AC$180*100</f>
        <v>0.18913842811798773</v>
      </c>
      <c r="AC136" s="270">
        <f t="shared" si="1032"/>
        <v>1902269.5033355639</v>
      </c>
    </row>
    <row r="137" spans="1:29">
      <c r="A137" s="269" t="s">
        <v>9</v>
      </c>
      <c r="B137" s="286">
        <f t="shared" si="1019"/>
        <v>1.6104596082725984</v>
      </c>
      <c r="C137" s="184">
        <f>+' Part 1er Trim 2020'!$L$4*'CALCULO GARANTIA '!$Q15+ajuste!$N14</f>
        <v>11098980.037287641</v>
      </c>
      <c r="D137" s="286">
        <f t="shared" si="1019"/>
        <v>1.6106075458805886</v>
      </c>
      <c r="E137" s="184">
        <f>+' Part 1er Trim 2020'!$L$5*'CALCULO GARANTIA '!$Q15+ajuste!$O14</f>
        <v>1562538.38904828</v>
      </c>
      <c r="F137" s="286">
        <f t="shared" ref="F137" si="1087">+G137/G$180*100</f>
        <v>1.9629021758414018</v>
      </c>
      <c r="G137" s="184">
        <f>+'COEF Art 14 F III'!P74+ajuste!P14</f>
        <v>776443.93360756594</v>
      </c>
      <c r="H137" s="286">
        <f t="shared" ref="H137" si="1088">+I137/I$180*100</f>
        <v>1.6143487139609436</v>
      </c>
      <c r="I137" s="184">
        <f>+' Part 1er Trim 2020'!$L$7*'CALCULO GARANTIA '!$Q15+ajuste!$Q14</f>
        <v>487771.10332304874</v>
      </c>
      <c r="J137" s="286">
        <f t="shared" ref="J137" si="1089">+K137/K$180*100</f>
        <v>1.5918377244565185</v>
      </c>
      <c r="K137" s="184">
        <f>+' Part 1er Trim 2020'!$L$8*'CALCULO GARANTIA '!$Q15+ajuste!$R14</f>
        <v>239724.74734022911</v>
      </c>
      <c r="L137" s="286">
        <f t="shared" ref="L137" si="1090">+M137/M$180*100</f>
        <v>1.6011968134920822</v>
      </c>
      <c r="M137" s="184">
        <f>+' Part 1er Trim 2020'!$L$9*'CALCULO GARANTIA '!$Q15+ajuste!$S14</f>
        <v>24936.692798614866</v>
      </c>
      <c r="N137" s="286">
        <f t="shared" ref="N137" si="1091">+O137/O$180*100</f>
        <v>1.6069086021305024</v>
      </c>
      <c r="O137" s="184">
        <f>+' Part 1er Trim 2020'!$L$10*'CALCULO GARANTIA '!$Q15+ajuste!$T14</f>
        <v>264058.45700703049</v>
      </c>
      <c r="P137" s="286">
        <f t="shared" ref="P137" si="1092">+Q137/Q$180*100</f>
        <v>1.6061778772698738</v>
      </c>
      <c r="Q137" s="184">
        <f>+' Part 1er Trim 2020'!$L$11*'CALCULO GARANTIA '!$Q15+ajuste!$U14</f>
        <v>50815.01571174305</v>
      </c>
      <c r="R137" s="286">
        <f t="shared" ref="R137" si="1093">+S137/S$180*100</f>
        <v>1.6861097304211572</v>
      </c>
      <c r="S137" s="184">
        <f>(' Part 1er Trim 2020'!L$12*'COEF Art 14 F II'!$N16)+ajuste!V14</f>
        <v>260288.84621510099</v>
      </c>
      <c r="T137" s="286">
        <f t="shared" ref="T137" si="1094">+U137/U$180*100</f>
        <v>-0.1948239618102755</v>
      </c>
      <c r="U137" s="184">
        <f>+'ISR 4to TRIMESTRE'!B135</f>
        <v>-168836</v>
      </c>
      <c r="V137" s="329">
        <f t="shared" si="1028"/>
        <v>1.6256280660273885</v>
      </c>
      <c r="W137" s="328">
        <f>+' Part 1er Trim 2020'!$M$4*'CALCULO GARANTIA '!$Q15</f>
        <v>152857.67374705398</v>
      </c>
      <c r="X137" s="329">
        <f t="shared" si="1029"/>
        <v>1.625628066027389</v>
      </c>
      <c r="Y137" s="328">
        <f>+' Part 1er Trim 2020'!$M$5*'CALCULO GARANTIA '!$Q15</f>
        <v>33669.341996052208</v>
      </c>
      <c r="Z137" s="329">
        <f t="shared" si="1030"/>
        <v>1.625628066027389</v>
      </c>
      <c r="AA137" s="328">
        <f>+' Part 1er Trim 2020'!$M$8*'CALCULO GARANTIA '!$Q15</f>
        <v>41.238932778982807</v>
      </c>
      <c r="AB137" s="298">
        <f t="shared" ref="AB137" si="1095">+AC137/AC$180*100</f>
        <v>1.4698696105851392</v>
      </c>
      <c r="AC137" s="270">
        <f t="shared" si="1032"/>
        <v>14783289.477015136</v>
      </c>
    </row>
    <row r="138" spans="1:29">
      <c r="A138" s="269" t="s">
        <v>10</v>
      </c>
      <c r="B138" s="286">
        <f t="shared" si="1019"/>
        <v>0.27288672175521023</v>
      </c>
      <c r="C138" s="184">
        <f>+' Part 1er Trim 2020'!$L$4*'CALCULO GARANTIA '!$Q16+ajuste!$N15</f>
        <v>1880683.1674907017</v>
      </c>
      <c r="D138" s="286">
        <f t="shared" si="1019"/>
        <v>0.27285950195731534</v>
      </c>
      <c r="E138" s="184">
        <f>+' Part 1er Trim 2020'!$L$5*'CALCULO GARANTIA '!$Q16+ajuste!$O15</f>
        <v>264715.91277178179</v>
      </c>
      <c r="F138" s="286">
        <f t="shared" ref="F138" si="1096">+G138/G$180*100</f>
        <v>1.261906156042224</v>
      </c>
      <c r="G138" s="184">
        <f>+'COEF Art 14 F III'!P75+ajuste!P15</f>
        <v>499158.53764899628</v>
      </c>
      <c r="H138" s="286">
        <f t="shared" ref="H138" si="1097">+I138/I$180*100</f>
        <v>0.27217128464270507</v>
      </c>
      <c r="I138" s="184">
        <f>+' Part 1er Trim 2020'!$L$7*'CALCULO GARANTIA '!$Q16+ajuste!$Q15</f>
        <v>82235.818478953268</v>
      </c>
      <c r="J138" s="286">
        <f t="shared" ref="J138" si="1098">+K138/K$180*100</f>
        <v>0.27631262361336717</v>
      </c>
      <c r="K138" s="184">
        <f>+' Part 1er Trim 2020'!$L$8*'CALCULO GARANTIA '!$Q16+ajuste!$R15</f>
        <v>41611.637207081156</v>
      </c>
      <c r="L138" s="286">
        <f t="shared" ref="L138" si="1099">+M138/M$180*100</f>
        <v>0.27459092320723255</v>
      </c>
      <c r="M138" s="184">
        <f>+' Part 1er Trim 2020'!$L$9*'CALCULO GARANTIA '!$Q16+ajuste!$S15</f>
        <v>4276.4196378664992</v>
      </c>
      <c r="N138" s="286">
        <f t="shared" ref="N138" si="1100">+O138/O$180*100</f>
        <v>0.27353997815158798</v>
      </c>
      <c r="O138" s="184">
        <f>+' Part 1er Trim 2020'!$L$10*'CALCULO GARANTIA '!$Q16+ajuste!$T15</f>
        <v>44950.001801396218</v>
      </c>
      <c r="P138" s="286">
        <f t="shared" ref="P138" si="1101">+Q138/Q$180*100</f>
        <v>0.27367412175921835</v>
      </c>
      <c r="Q138" s="184">
        <f>+' Part 1er Trim 2020'!$L$11*'CALCULO GARANTIA '!$Q16+ajuste!$U15</f>
        <v>8658.2905877961584</v>
      </c>
      <c r="R138" s="286">
        <f t="shared" ref="R138" si="1102">+S138/S$180*100</f>
        <v>0.63894346166390636</v>
      </c>
      <c r="S138" s="184">
        <f>(' Part 1er Trim 2020'!L$12*'COEF Art 14 F II'!$N17)+ajuste!V15</f>
        <v>98635.250976008465</v>
      </c>
      <c r="T138" s="286">
        <f t="shared" ref="T138" si="1103">+U138/U$180*100</f>
        <v>0.51849511009580129</v>
      </c>
      <c r="U138" s="184">
        <f>+'ISR 4to TRIMESTRE'!B136</f>
        <v>449332</v>
      </c>
      <c r="V138" s="329">
        <f t="shared" si="1028"/>
        <v>0.27009617778188438</v>
      </c>
      <c r="W138" s="328">
        <f>+' Part 1er Trim 2020'!$M$4*'CALCULO GARANTIA '!$Q16</f>
        <v>25397.121448944014</v>
      </c>
      <c r="X138" s="329">
        <f t="shared" si="1029"/>
        <v>0.27009617778188438</v>
      </c>
      <c r="Y138" s="328">
        <f>+' Part 1er Trim 2020'!$M$5*'CALCULO GARANTIA '!$Q16</f>
        <v>5594.1212947854992</v>
      </c>
      <c r="Z138" s="329">
        <f t="shared" si="1030"/>
        <v>0.27009617778188438</v>
      </c>
      <c r="AA138" s="328">
        <f>+' Part 1er Trim 2020'!$M$8*'CALCULO GARANTIA '!$Q16</f>
        <v>6.8517998379708445</v>
      </c>
      <c r="AB138" s="298">
        <f t="shared" ref="AB138" si="1104">+AC138/AC$180*100</f>
        <v>0.33857694806964589</v>
      </c>
      <c r="AC138" s="270">
        <f t="shared" si="1032"/>
        <v>3405255.1311441483</v>
      </c>
    </row>
    <row r="139" spans="1:29">
      <c r="A139" s="269" t="s">
        <v>11</v>
      </c>
      <c r="B139" s="286">
        <f t="shared" si="1019"/>
        <v>0.39622952692311525</v>
      </c>
      <c r="C139" s="184">
        <f>+' Part 1er Trim 2020'!$L$4*'CALCULO GARANTIA '!$Q17+ajuste!$N16</f>
        <v>2730738.2233700743</v>
      </c>
      <c r="D139" s="286">
        <f t="shared" si="1019"/>
        <v>0.3961922651665834</v>
      </c>
      <c r="E139" s="184">
        <f>+' Part 1er Trim 2020'!$L$5*'CALCULO GARANTIA '!$Q17+ajuste!$O16</f>
        <v>384367.76566094643</v>
      </c>
      <c r="F139" s="286">
        <f t="shared" ref="F139" si="1105">+G139/G$180*100</f>
        <v>4.8131149869181433</v>
      </c>
      <c r="G139" s="184">
        <f>+'COEF Art 14 F III'!P76+ajuste!P16</f>
        <v>1903871.7157396446</v>
      </c>
      <c r="H139" s="286">
        <f t="shared" ref="H139" si="1106">+I139/I$180*100</f>
        <v>0.39525014564645328</v>
      </c>
      <c r="I139" s="184">
        <f>+' Part 1er Trim 2020'!$L$7*'CALCULO GARANTIA '!$Q17+ajuste!$Q16</f>
        <v>119423.76387660101</v>
      </c>
      <c r="J139" s="286">
        <f t="shared" ref="J139" si="1107">+K139/K$180*100</f>
        <v>0.40091906330667404</v>
      </c>
      <c r="K139" s="184">
        <f>+' Part 1er Trim 2020'!$L$8*'CALCULO GARANTIA '!$Q17+ajuste!$R16</f>
        <v>60376.896261764057</v>
      </c>
      <c r="L139" s="286">
        <f t="shared" ref="L139" si="1108">+M139/M$180*100</f>
        <v>0.39856203594809375</v>
      </c>
      <c r="M139" s="184">
        <f>+' Part 1er Trim 2020'!$L$9*'CALCULO GARANTIA '!$Q17+ajuste!$S16</f>
        <v>6207.1189299661037</v>
      </c>
      <c r="N139" s="286">
        <f t="shared" ref="N139" si="1109">+O139/O$180*100</f>
        <v>0.39712374189490351</v>
      </c>
      <c r="O139" s="184">
        <f>+' Part 1er Trim 2020'!$L$10*'CALCULO GARANTIA '!$Q17+ajuste!$T16</f>
        <v>65258.149957373935</v>
      </c>
      <c r="P139" s="286">
        <f t="shared" ref="P139" si="1110">+Q139/Q$180*100</f>
        <v>0.39730780856237002</v>
      </c>
      <c r="Q139" s="184">
        <f>+' Part 1er Trim 2020'!$L$11*'CALCULO GARANTIA '!$Q17+ajuste!$U16</f>
        <v>12569.717725668064</v>
      </c>
      <c r="R139" s="286">
        <f t="shared" ref="R139" si="1111">+S139/S$180*100</f>
        <v>0.23219375027973785</v>
      </c>
      <c r="S139" s="184">
        <f>(' Part 1er Trim 2020'!L$12*'COEF Art 14 F II'!$N18)+ajuste!V16</f>
        <v>35844.312068333864</v>
      </c>
      <c r="T139" s="286">
        <f t="shared" ref="T139" si="1112">+U139/U$180*100</f>
        <v>-6.0581025344354665E-3</v>
      </c>
      <c r="U139" s="184">
        <f>+'ISR 4to TRIMESTRE'!B137</f>
        <v>-5250</v>
      </c>
      <c r="V139" s="329">
        <f t="shared" si="1028"/>
        <v>0.39240965184967624</v>
      </c>
      <c r="W139" s="328">
        <f>+' Part 1er Trim 2020'!$M$4*'CALCULO GARANTIA '!$Q17</f>
        <v>36898.247385833616</v>
      </c>
      <c r="X139" s="329">
        <f t="shared" si="1029"/>
        <v>0.3924096518496763</v>
      </c>
      <c r="Y139" s="328">
        <f>+' Part 1er Trim 2020'!$M$5*'CALCULO GARANTIA '!$Q17</f>
        <v>8127.4278211532373</v>
      </c>
      <c r="Z139" s="329">
        <f t="shared" si="1030"/>
        <v>0.3924096518496763</v>
      </c>
      <c r="AA139" s="328">
        <f>+' Part 1er Trim 2020'!$M$8*'CALCULO GARANTIA '!$Q17</f>
        <v>9.9546480481225892</v>
      </c>
      <c r="AB139" s="298">
        <f t="shared" ref="AB139" si="1113">+AC139/AC$180*100</f>
        <v>0.53277810526033353</v>
      </c>
      <c r="AC139" s="270">
        <f t="shared" si="1032"/>
        <v>5358443.2934454065</v>
      </c>
    </row>
    <row r="140" spans="1:29">
      <c r="A140" s="269" t="s">
        <v>12</v>
      </c>
      <c r="B140" s="286">
        <f t="shared" si="1019"/>
        <v>0.81759422834663908</v>
      </c>
      <c r="C140" s="184">
        <f>+' Part 1er Trim 2020'!$L$4*'CALCULO GARANTIA '!$Q18+ajuste!$N17</f>
        <v>5634703.268810533</v>
      </c>
      <c r="D140" s="286">
        <f t="shared" si="1019"/>
        <v>0.81766932625214839</v>
      </c>
      <c r="E140" s="184">
        <f>+' Part 1er Trim 2020'!$L$5*'CALCULO GARANTIA '!$Q18+ajuste!$O17</f>
        <v>793265.69348567375</v>
      </c>
      <c r="F140" s="286">
        <f t="shared" ref="F140" si="1114">+G140/G$180*100</f>
        <v>1.2218995488568074</v>
      </c>
      <c r="G140" s="184">
        <f>+'COEF Art 14 F III'!P77+ajuste!P17</f>
        <v>483333.55776174215</v>
      </c>
      <c r="H140" s="286">
        <f t="shared" ref="H140" si="1115">+I140/I$180*100</f>
        <v>0.81956864946296537</v>
      </c>
      <c r="I140" s="184">
        <f>+' Part 1er Trim 2020'!$L$7*'CALCULO GARANTIA '!$Q18+ajuste!$Q17</f>
        <v>247630.45365624962</v>
      </c>
      <c r="J140" s="286">
        <f t="shared" ref="J140" si="1116">+K140/K$180*100</f>
        <v>0.80814027842750191</v>
      </c>
      <c r="K140" s="184">
        <f>+' Part 1er Trim 2020'!$L$8*'CALCULO GARANTIA '!$Q18+ajuste!$R17</f>
        <v>121702.87277721011</v>
      </c>
      <c r="L140" s="286">
        <f t="shared" ref="L140" si="1117">+M140/M$180*100</f>
        <v>0.81289081804462171</v>
      </c>
      <c r="M140" s="184">
        <f>+' Part 1er Trim 2020'!$L$9*'CALCULO GARANTIA '!$Q18+ajuste!$S17</f>
        <v>12659.785753747818</v>
      </c>
      <c r="N140" s="286">
        <f t="shared" ref="N140" si="1118">+O140/O$180*100</f>
        <v>0.81579150479878493</v>
      </c>
      <c r="O140" s="184">
        <f>+' Part 1er Trim 2020'!$L$10*'CALCULO GARANTIA '!$Q18+ajuste!$T17</f>
        <v>134056.56408273804</v>
      </c>
      <c r="P140" s="286">
        <f t="shared" ref="P140" si="1119">+Q140/Q$180*100</f>
        <v>0.81542009516865821</v>
      </c>
      <c r="Q140" s="184">
        <f>+' Part 1er Trim 2020'!$L$11*'CALCULO GARANTIA '!$Q18+ajuste!$U17</f>
        <v>25797.63146663256</v>
      </c>
      <c r="R140" s="286">
        <f t="shared" ref="R140" si="1120">+S140/S$180*100</f>
        <v>0.36100295383828246</v>
      </c>
      <c r="S140" s="184">
        <f>(' Part 1er Trim 2020'!L$12*'COEF Art 14 F II'!$N19)+ajuste!V17</f>
        <v>55728.901055175855</v>
      </c>
      <c r="T140" s="286">
        <f t="shared" ref="T140" si="1121">+U140/U$180*100</f>
        <v>0</v>
      </c>
      <c r="U140" s="184">
        <f>+'ISR 4to TRIMESTRE'!B138</f>
        <v>0</v>
      </c>
      <c r="V140" s="329">
        <f t="shared" si="1028"/>
        <v>0.82529491360810314</v>
      </c>
      <c r="W140" s="328">
        <f>+' Part 1er Trim 2020'!$M$4*'CALCULO GARANTIA '!$Q18</f>
        <v>77602.413052387041</v>
      </c>
      <c r="X140" s="329">
        <f t="shared" si="1029"/>
        <v>0.82529491360810325</v>
      </c>
      <c r="Y140" s="328">
        <f>+' Part 1er Trim 2020'!$M$5*'CALCULO GARANTIA '!$Q18</f>
        <v>17093.169879736455</v>
      </c>
      <c r="Z140" s="329">
        <f t="shared" si="1030"/>
        <v>0.82529491360810325</v>
      </c>
      <c r="AA140" s="328">
        <f>+' Part 1er Trim 2020'!$M$8*'CALCULO GARANTIA '!$Q18</f>
        <v>20.936081368410363</v>
      </c>
      <c r="AB140" s="298">
        <f t="shared" ref="AB140" si="1122">+AC140/AC$180*100</f>
        <v>0.75600857328813342</v>
      </c>
      <c r="AC140" s="270">
        <f t="shared" si="1032"/>
        <v>7603595.247863194</v>
      </c>
    </row>
    <row r="141" spans="1:29">
      <c r="A141" s="269" t="s">
        <v>13</v>
      </c>
      <c r="B141" s="286">
        <f t="shared" si="1019"/>
        <v>0.41599975304387005</v>
      </c>
      <c r="C141" s="184">
        <f>+' Part 1er Trim 2020'!$L$4*'CALCULO GARANTIA '!$Q19+ajuste!$N18</f>
        <v>2866990.8458635272</v>
      </c>
      <c r="D141" s="286">
        <f t="shared" si="1019"/>
        <v>0.41603796845586127</v>
      </c>
      <c r="E141" s="184">
        <f>+' Part 1er Trim 2020'!$L$5*'CALCULO GARANTIA '!$Q19+ajuste!$O18</f>
        <v>403621.16685509274</v>
      </c>
      <c r="F141" s="286">
        <f t="shared" ref="F141" si="1123">+G141/G$180*100</f>
        <v>1.5310733483316361</v>
      </c>
      <c r="G141" s="184">
        <f>+'COEF Art 14 F III'!P78+ajuste!P18</f>
        <v>605630.08582470194</v>
      </c>
      <c r="H141" s="286">
        <f t="shared" ref="H141" si="1124">+I141/I$180*100</f>
        <v>0.41700434045716256</v>
      </c>
      <c r="I141" s="184">
        <f>+' Part 1er Trim 2020'!$L$7*'CALCULO GARANTIA '!$Q19+ajuste!$Q18</f>
        <v>125996.73507728356</v>
      </c>
      <c r="J141" s="286">
        <f t="shared" ref="J141" si="1125">+K141/K$180*100</f>
        <v>0.41118954673166885</v>
      </c>
      <c r="K141" s="184">
        <f>+' Part 1er Trim 2020'!$L$8*'CALCULO GARANTIA '!$Q19+ajuste!$R18</f>
        <v>61923.592263681887</v>
      </c>
      <c r="L141" s="286">
        <f t="shared" ref="L141" si="1126">+M141/M$180*100</f>
        <v>0.41360716977940865</v>
      </c>
      <c r="M141" s="184">
        <f>+' Part 1er Trim 2020'!$L$9*'CALCULO GARANTIA '!$Q19+ajuste!$S18</f>
        <v>6441.428589655794</v>
      </c>
      <c r="N141" s="286">
        <f t="shared" ref="N141" si="1127">+O141/O$180*100</f>
        <v>0.41508247367848544</v>
      </c>
      <c r="O141" s="184">
        <f>+' Part 1er Trim 2020'!$L$10*'CALCULO GARANTIA '!$Q19+ajuste!$T18</f>
        <v>68209.254331504751</v>
      </c>
      <c r="P141" s="286">
        <f t="shared" ref="P141" si="1128">+Q141/Q$180*100</f>
        <v>0.41489372160230115</v>
      </c>
      <c r="Q141" s="184">
        <f>+' Part 1er Trim 2020'!$L$11*'CALCULO GARANTIA '!$Q19+ajuste!$U18</f>
        <v>13126.087266100536</v>
      </c>
      <c r="R141" s="286">
        <f t="shared" ref="R141" si="1129">+S141/S$180*100</f>
        <v>0.71858652308488569</v>
      </c>
      <c r="S141" s="184">
        <f>(' Part 1er Trim 2020'!L$12*'COEF Art 14 F II'!$N20)+ajuste!V18</f>
        <v>110929.94342234594</v>
      </c>
      <c r="T141" s="286">
        <f t="shared" ref="T141" si="1130">+U141/U$180*100</f>
        <v>0</v>
      </c>
      <c r="U141" s="184">
        <f>+'ISR 4to TRIMESTRE'!B139</f>
        <v>0</v>
      </c>
      <c r="V141" s="329">
        <f t="shared" si="1028"/>
        <v>0.41991793536896038</v>
      </c>
      <c r="W141" s="328">
        <f>+' Part 1er Trim 2020'!$M$4*'CALCULO GARANTIA '!$Q19</f>
        <v>39484.849029472651</v>
      </c>
      <c r="X141" s="329">
        <f t="shared" si="1029"/>
        <v>0.41991793536896044</v>
      </c>
      <c r="Y141" s="328">
        <f>+' Part 1er Trim 2020'!$M$5*'CALCULO GARANTIA '!$Q19</f>
        <v>8697.1681110084082</v>
      </c>
      <c r="Z141" s="329">
        <f t="shared" si="1030"/>
        <v>0.41991793536896044</v>
      </c>
      <c r="AA141" s="328">
        <f>+' Part 1er Trim 2020'!$M$8*'CALCULO GARANTIA '!$Q19</f>
        <v>10.65247818443979</v>
      </c>
      <c r="AB141" s="298">
        <f t="shared" ref="AB141" si="1131">+AC141/AC$180*100</f>
        <v>0.42863929252152994</v>
      </c>
      <c r="AC141" s="270">
        <f t="shared" si="1032"/>
        <v>4311061.8091125609</v>
      </c>
    </row>
    <row r="142" spans="1:29">
      <c r="A142" s="269" t="s">
        <v>14</v>
      </c>
      <c r="B142" s="286">
        <f t="shared" si="1019"/>
        <v>2.3019469126149845</v>
      </c>
      <c r="C142" s="184">
        <f>+' Part 1er Trim 2020'!$L$4*'CALCULO GARANTIA '!$Q20+ajuste!$N19</f>
        <v>15864578.471119884</v>
      </c>
      <c r="D142" s="286">
        <f t="shared" si="1019"/>
        <v>2.3019283890192663</v>
      </c>
      <c r="E142" s="184">
        <f>+' Part 1er Trim 2020'!$L$5*'CALCULO GARANTIA '!$Q20+ajuste!$O19</f>
        <v>2233226.5149770626</v>
      </c>
      <c r="F142" s="286">
        <f t="shared" ref="F142" si="1132">+G142/G$180*100</f>
        <v>0.36623529756181822</v>
      </c>
      <c r="G142" s="184">
        <f>+'COEF Art 14 F III'!P79+ajuste!P19</f>
        <v>144867.72624975239</v>
      </c>
      <c r="H142" s="286">
        <f t="shared" ref="H142" si="1133">+I142/I$180*100</f>
        <v>2.3014598121109073</v>
      </c>
      <c r="I142" s="184">
        <f>+' Part 1er Trim 2020'!$L$7*'CALCULO GARANTIA '!$Q20+ajuste!$Q19</f>
        <v>695379.86563797202</v>
      </c>
      <c r="J142" s="286">
        <f t="shared" ref="J142" si="1134">+K142/K$180*100</f>
        <v>2.3042793270530533</v>
      </c>
      <c r="K142" s="184">
        <f>+' Part 1er Trim 2020'!$L$8*'CALCULO GARANTIA '!$Q20+ajuste!$R19</f>
        <v>347015.7610868928</v>
      </c>
      <c r="L142" s="286">
        <f t="shared" ref="L142" si="1135">+M142/M$180*100</f>
        <v>2.3031073892927147</v>
      </c>
      <c r="M142" s="184">
        <f>+' Part 1er Trim 2020'!$L$9*'CALCULO GARANTIA '!$Q20+ajuste!$S19</f>
        <v>35868.096267165296</v>
      </c>
      <c r="N142" s="286">
        <f t="shared" ref="N142" si="1136">+O142/O$180*100</f>
        <v>2.3023916910132081</v>
      </c>
      <c r="O142" s="184">
        <f>+' Part 1er Trim 2020'!$L$10*'CALCULO GARANTIA '!$Q20+ajuste!$T19</f>
        <v>378345.10098999424</v>
      </c>
      <c r="P142" s="286">
        <f t="shared" ref="P142" si="1137">+Q142/Q$180*100</f>
        <v>2.302483247660899</v>
      </c>
      <c r="Q142" s="184">
        <f>+' Part 1er Trim 2020'!$L$11*'CALCULO GARANTIA '!$Q20+ajuste!$U19</f>
        <v>72844.187472428384</v>
      </c>
      <c r="R142" s="286">
        <f t="shared" ref="R142" si="1138">+S142/S$180*100</f>
        <v>1.1775891485808532</v>
      </c>
      <c r="S142" s="184">
        <f>(' Part 1er Trim 2020'!L$12*'COEF Art 14 F II'!$N21)+ajuste!V19</f>
        <v>181787.29134252275</v>
      </c>
      <c r="T142" s="286">
        <f t="shared" ref="T142" si="1139">+U142/U$180*100</f>
        <v>0</v>
      </c>
      <c r="U142" s="184">
        <f>+'ISR 4to TRIMESTRE'!B140</f>
        <v>0</v>
      </c>
      <c r="V142" s="329">
        <f t="shared" si="1028"/>
        <v>2.3000470947713301</v>
      </c>
      <c r="W142" s="328">
        <f>+' Part 1er Trim 2020'!$M$4*'CALCULO GARANTIA '!$Q20</f>
        <v>216273.23971748643</v>
      </c>
      <c r="X142" s="329">
        <f t="shared" si="1029"/>
        <v>2.3000470947713301</v>
      </c>
      <c r="Y142" s="328">
        <f>+' Part 1er Trim 2020'!$M$5*'CALCULO GARANTIA '!$Q20</f>
        <v>47637.632407594938</v>
      </c>
      <c r="Z142" s="329">
        <f t="shared" si="1030"/>
        <v>2.3000470947713301</v>
      </c>
      <c r="AA142" s="328">
        <f>+' Part 1er Trim 2020'!$M$8*'CALCULO GARANTIA '!$Q20</f>
        <v>58.347594700159107</v>
      </c>
      <c r="AB142" s="298">
        <f t="shared" ref="AB142" si="1140">+AC142/AC$180*100</f>
        <v>2.0102190878166573</v>
      </c>
      <c r="AC142" s="270">
        <f t="shared" si="1032"/>
        <v>20217882.234863456</v>
      </c>
    </row>
    <row r="143" spans="1:29">
      <c r="A143" s="269" t="s">
        <v>15</v>
      </c>
      <c r="B143" s="286">
        <f t="shared" si="1019"/>
        <v>0.29415942089000718</v>
      </c>
      <c r="C143" s="184">
        <f>+' Part 1er Trim 2020'!$L$4*'CALCULO GARANTIA '!$Q21+ajuste!$N20</f>
        <v>2027290.5470384492</v>
      </c>
      <c r="D143" s="286">
        <f t="shared" si="1019"/>
        <v>0.29415421051064866</v>
      </c>
      <c r="E143" s="184">
        <f>+' Part 1er Trim 2020'!$L$5*'CALCULO GARANTIA '!$Q21+ajuste!$O20</f>
        <v>285375.07315090811</v>
      </c>
      <c r="F143" s="286">
        <f t="shared" ref="F143" si="1141">+G143/G$180*100</f>
        <v>3.7139251965628679</v>
      </c>
      <c r="G143" s="184">
        <f>+'COEF Art 14 F III'!P80+ajuste!P20</f>
        <v>1469077.1268351369</v>
      </c>
      <c r="H143" s="286">
        <f t="shared" ref="H143" si="1142">+I143/I$180*100</f>
        <v>0.29402263900168335</v>
      </c>
      <c r="I143" s="184">
        <f>+' Part 1er Trim 2020'!$L$7*'CALCULO GARANTIA '!$Q21+ajuste!$Q20</f>
        <v>88838.146174702648</v>
      </c>
      <c r="J143" s="286">
        <f t="shared" ref="J143" si="1143">+K143/K$180*100</f>
        <v>0.29481442322839252</v>
      </c>
      <c r="K143" s="184">
        <f>+' Part 1er Trim 2020'!$L$8*'CALCULO GARANTIA '!$Q21+ajuste!$R20</f>
        <v>44397.938329305034</v>
      </c>
      <c r="L143" s="286">
        <f t="shared" ref="L143" si="1144">+M143/M$180*100</f>
        <v>0.29448495808470554</v>
      </c>
      <c r="M143" s="184">
        <f>+' Part 1er Trim 2020'!$L$9*'CALCULO GARANTIA '!$Q21+ajuste!$S20</f>
        <v>4586.2450335232261</v>
      </c>
      <c r="N143" s="286">
        <f t="shared" ref="N143" si="1145">+O143/O$180*100</f>
        <v>0.29428432109140901</v>
      </c>
      <c r="O143" s="184">
        <f>+' Part 1er Trim 2020'!$L$10*'CALCULO GARANTIA '!$Q21+ajuste!$T20</f>
        <v>48358.857277713447</v>
      </c>
      <c r="P143" s="286">
        <f t="shared" ref="P143" si="1146">+Q143/Q$180*100</f>
        <v>0.29430957932112367</v>
      </c>
      <c r="Q143" s="184">
        <f>+' Part 1er Trim 2020'!$L$11*'CALCULO GARANTIA '!$Q21+ajuste!$U20</f>
        <v>9311.1392635664815</v>
      </c>
      <c r="R143" s="286">
        <f t="shared" ref="R143" si="1147">+S143/S$180*100</f>
        <v>0.11344758795787607</v>
      </c>
      <c r="S143" s="184">
        <f>(' Part 1er Trim 2020'!L$12*'COEF Art 14 F II'!$N22)+ajuste!V20</f>
        <v>17513.179150010568</v>
      </c>
      <c r="T143" s="286">
        <f t="shared" ref="T143" si="1148">+U143/U$180*100</f>
        <v>0</v>
      </c>
      <c r="U143" s="184">
        <f>+'ISR 4to TRIMESTRE'!B141</f>
        <v>0</v>
      </c>
      <c r="V143" s="329">
        <f t="shared" si="1028"/>
        <v>0.29362587539585527</v>
      </c>
      <c r="W143" s="328">
        <f>+' Part 1er Trim 2020'!$M$4*'CALCULO GARANTIA '!$Q21</f>
        <v>27609.616986150497</v>
      </c>
      <c r="X143" s="329">
        <f t="shared" si="1029"/>
        <v>0.29362587539585533</v>
      </c>
      <c r="Y143" s="328">
        <f>+' Part 1er Trim 2020'!$M$5*'CALCULO GARANTIA '!$Q21</f>
        <v>6081.4587445900434</v>
      </c>
      <c r="Z143" s="329">
        <f t="shared" si="1030"/>
        <v>0.29362587539585533</v>
      </c>
      <c r="AA143" s="328">
        <f>+' Part 1er Trim 2020'!$M$8*'CALCULO GARANTIA '!$Q21</f>
        <v>7.4487012070420588</v>
      </c>
      <c r="AB143" s="298">
        <f t="shared" ref="AB143" si="1149">+AC143/AC$180*100</f>
        <v>0.40053950807874483</v>
      </c>
      <c r="AC143" s="270">
        <f t="shared" si="1032"/>
        <v>4028446.776685263</v>
      </c>
    </row>
    <row r="144" spans="1:29">
      <c r="A144" s="269" t="s">
        <v>16</v>
      </c>
      <c r="B144" s="286">
        <f t="shared" si="1019"/>
        <v>0.20256528677141647</v>
      </c>
      <c r="C144" s="184">
        <f>+' Part 1er Trim 2020'!$L$4*'CALCULO GARANTIA '!$Q22+ajuste!$N21</f>
        <v>1396041.2683276925</v>
      </c>
      <c r="D144" s="286">
        <f t="shared" si="1019"/>
        <v>0.20258389878682975</v>
      </c>
      <c r="E144" s="184">
        <f>+' Part 1er Trim 2020'!$L$5*'CALCULO GARANTIA '!$Q22+ajuste!$O21</f>
        <v>196537.71005054112</v>
      </c>
      <c r="F144" s="286">
        <f t="shared" ref="F144" si="1150">+G144/G$180*100</f>
        <v>2.3779174724227699</v>
      </c>
      <c r="G144" s="184">
        <f>+'COEF Art 14 F III'!P81+ajuste!P21</f>
        <v>940607.0352388639</v>
      </c>
      <c r="H144" s="286">
        <f t="shared" ref="H144" si="1151">+I144/I$180*100</f>
        <v>0.20305443563422934</v>
      </c>
      <c r="I144" s="184">
        <f>+' Part 1er Trim 2020'!$L$7*'CALCULO GARANTIA '!$Q22+ajuste!$Q21</f>
        <v>61352.349246114136</v>
      </c>
      <c r="J144" s="286">
        <f t="shared" ref="J144" si="1152">+K144/K$180*100</f>
        <v>0.20022294927593459</v>
      </c>
      <c r="K144" s="184">
        <f>+' Part 1er Trim 2020'!$L$8*'CALCULO GARANTIA '!$Q22+ajuste!$R21</f>
        <v>30152.819718653438</v>
      </c>
      <c r="L144" s="286">
        <f t="shared" ref="L144" si="1153">+M144/M$180*100</f>
        <v>0.20140068426527166</v>
      </c>
      <c r="M144" s="184">
        <f>+' Part 1er Trim 2020'!$L$9*'CALCULO GARANTIA '!$Q22+ajuste!$S21</f>
        <v>3136.5706892713229</v>
      </c>
      <c r="N144" s="286">
        <f t="shared" ref="N144" si="1154">+O144/O$180*100</f>
        <v>0.2021185955503515</v>
      </c>
      <c r="O144" s="184">
        <f>+' Part 1er Trim 2020'!$L$10*'CALCULO GARANTIA '!$Q22+ajuste!$T21</f>
        <v>33213.540834053878</v>
      </c>
      <c r="P144" s="286">
        <f t="shared" ref="P144" si="1155">+Q144/Q$180*100</f>
        <v>0.20202644118311217</v>
      </c>
      <c r="Q144" s="184">
        <f>+' Part 1er Trim 2020'!$L$11*'CALCULO GARANTIA '!$Q22+ajuste!$U21</f>
        <v>6391.5565817387142</v>
      </c>
      <c r="R144" s="286">
        <f t="shared" ref="R144" si="1156">+S144/S$180*100</f>
        <v>7.4160043531911399E-2</v>
      </c>
      <c r="S144" s="184">
        <f>(' Part 1er Trim 2020'!L$12*'COEF Art 14 F II'!$N23)+ajuste!V21</f>
        <v>11448.265683966703</v>
      </c>
      <c r="T144" s="286">
        <f t="shared" ref="T144" si="1157">+U144/U$180*100</f>
        <v>0</v>
      </c>
      <c r="U144" s="184">
        <f>+'ISR 4to TRIMESTRE'!B142</f>
        <v>0</v>
      </c>
      <c r="V144" s="329">
        <f t="shared" si="1028"/>
        <v>0.20447318997133104</v>
      </c>
      <c r="W144" s="328">
        <f>+' Part 1er Trim 2020'!$M$4*'CALCULO GARANTIA '!$Q22</f>
        <v>19226.597286202687</v>
      </c>
      <c r="X144" s="329">
        <f t="shared" si="1029"/>
        <v>0.2044731899713311</v>
      </c>
      <c r="Y144" s="328">
        <f>+' Part 1er Trim 2020'!$M$5*'CALCULO GARANTIA '!$Q22</f>
        <v>4234.9648766783212</v>
      </c>
      <c r="Z144" s="329">
        <f t="shared" si="1030"/>
        <v>0.2044731899713311</v>
      </c>
      <c r="AA144" s="328">
        <f>+' Part 1er Trim 2020'!$M$8*'CALCULO GARANTIA '!$Q22</f>
        <v>5.1870758831927279</v>
      </c>
      <c r="AB144" s="298">
        <f t="shared" ref="AB144" si="1158">+AC144/AC$180*100</f>
        <v>0.26868844116629248</v>
      </c>
      <c r="AC144" s="270">
        <f t="shared" si="1032"/>
        <v>2702347.8656096593</v>
      </c>
    </row>
    <row r="145" spans="1:29">
      <c r="A145" s="269" t="s">
        <v>17</v>
      </c>
      <c r="B145" s="286">
        <f t="shared" si="1019"/>
        <v>1.7765247239558695</v>
      </c>
      <c r="C145" s="184">
        <f>+' Part 1er Trim 2020'!$L$4*'CALCULO GARANTIA '!$Q23+ajuste!$N22</f>
        <v>12243469.097671762</v>
      </c>
      <c r="D145" s="286">
        <f t="shared" si="1019"/>
        <v>1.776687904290154</v>
      </c>
      <c r="E145" s="184">
        <f>+' Part 1er Trim 2020'!$L$5*'CALCULO GARANTIA '!$Q23+ajuste!$O22</f>
        <v>1723662.0199076892</v>
      </c>
      <c r="F145" s="286">
        <f t="shared" ref="F145" si="1159">+G145/G$180*100</f>
        <v>2.5081451968725776</v>
      </c>
      <c r="G145" s="184">
        <f>+'COEF Art 14 F III'!P82+ajuste!P22</f>
        <v>992119.8043829645</v>
      </c>
      <c r="H145" s="286">
        <f t="shared" ref="H145" si="1160">+I145/I$180*100</f>
        <v>1.7808148671573438</v>
      </c>
      <c r="I145" s="184">
        <f>+' Part 1er Trim 2020'!$L$7*'CALCULO GARANTIA '!$Q23+ajuste!$Q22</f>
        <v>538068.40186106227</v>
      </c>
      <c r="J145" s="286">
        <f t="shared" ref="J145" si="1161">+K145/K$180*100</f>
        <v>1.7559825840593526</v>
      </c>
      <c r="K145" s="184">
        <f>+' Part 1er Trim 2020'!$L$8*'CALCULO GARANTIA '!$Q23+ajuste!$R22</f>
        <v>264444.3430571364</v>
      </c>
      <c r="L145" s="286">
        <f t="shared" ref="L145" si="1162">+M145/M$180*100</f>
        <v>1.7663059902516292</v>
      </c>
      <c r="M145" s="184">
        <f>+' Part 1er Trim 2020'!$L$9*'CALCULO GARANTIA '!$Q23+ajuste!$S22</f>
        <v>27508.06740065743</v>
      </c>
      <c r="N145" s="286">
        <f t="shared" ref="N145" si="1163">+O145/O$180*100</f>
        <v>1.7726074661455982</v>
      </c>
      <c r="O145" s="184">
        <f>+' Part 1er Trim 2020'!$L$10*'CALCULO GARANTIA '!$Q23+ajuste!$T22</f>
        <v>291287.25290844828</v>
      </c>
      <c r="P145" s="286">
        <f t="shared" ref="P145" si="1164">+Q145/Q$180*100</f>
        <v>1.7718012165623152</v>
      </c>
      <c r="Q145" s="184">
        <f>+' Part 1er Trim 2020'!$L$11*'CALCULO GARANTIA '!$Q23+ajuste!$U22</f>
        <v>56054.879059059393</v>
      </c>
      <c r="R145" s="286">
        <f t="shared" ref="R145" si="1165">+S145/S$180*100</f>
        <v>1.0888938993695112</v>
      </c>
      <c r="S145" s="184">
        <f>(' Part 1er Trim 2020'!L$12*'COEF Art 14 F II'!$N24)+ajuste!V22</f>
        <v>168095.19072448378</v>
      </c>
      <c r="T145" s="286">
        <f t="shared" ref="T145" si="1166">+U145/U$180*100</f>
        <v>0</v>
      </c>
      <c r="U145" s="184">
        <f>+'ISR 4to TRIMESTRE'!B143</f>
        <v>0</v>
      </c>
      <c r="V145" s="329">
        <f t="shared" si="1028"/>
        <v>1.7932573048316958</v>
      </c>
      <c r="W145" s="328">
        <f>+' Part 1er Trim 2020'!$M$4*'CALCULO GARANTIA '!$Q23</f>
        <v>168619.83732622542</v>
      </c>
      <c r="X145" s="329">
        <f t="shared" si="1029"/>
        <v>1.7932573048316962</v>
      </c>
      <c r="Y145" s="328">
        <f>+' Part 1er Trim 2020'!$M$5*'CALCULO GARANTIA '!$Q23</f>
        <v>37141.210062179111</v>
      </c>
      <c r="Z145" s="329">
        <f t="shared" si="1030"/>
        <v>1.7932573048316962</v>
      </c>
      <c r="AA145" s="328">
        <f>+' Part 1er Trim 2020'!$M$8*'CALCULO GARANTIA '!$Q23</f>
        <v>45.491351308970472</v>
      </c>
      <c r="AB145" s="298">
        <f t="shared" ref="AB145" si="1167">+AC145/AC$180*100</f>
        <v>1.6416038640765671</v>
      </c>
      <c r="AC145" s="270">
        <f t="shared" si="1032"/>
        <v>16510515.595712977</v>
      </c>
    </row>
    <row r="146" spans="1:29">
      <c r="A146" s="269" t="s">
        <v>18</v>
      </c>
      <c r="B146" s="286">
        <f t="shared" si="1019"/>
        <v>2.2183379221562518</v>
      </c>
      <c r="C146" s="184">
        <f>+' Part 1er Trim 2020'!$L$4*'CALCULO GARANTIA '!$Q24+ajuste!$N23</f>
        <v>15288361.277424103</v>
      </c>
      <c r="D146" s="286">
        <f t="shared" si="1019"/>
        <v>2.2181541209081379</v>
      </c>
      <c r="E146" s="184">
        <f>+' Part 1er Trim 2020'!$L$5*'CALCULO GARANTIA '!$Q24+ajuste!$O23</f>
        <v>2151952.5197863271</v>
      </c>
      <c r="F146" s="286">
        <f t="shared" ref="F146" si="1168">+G146/G$180*100</f>
        <v>3.3245169770457883</v>
      </c>
      <c r="G146" s="184">
        <f>+'COEF Art 14 F III'!P83+ajuste!P23</f>
        <v>1315043.1390683472</v>
      </c>
      <c r="H146" s="286">
        <f t="shared" ref="H146" si="1169">+I146/I$180*100</f>
        <v>2.2135058769659537</v>
      </c>
      <c r="I146" s="184">
        <f>+' Part 1er Trim 2020'!$L$7*'CALCULO GARANTIA '!$Q24+ajuste!$Q23</f>
        <v>668804.82171081717</v>
      </c>
      <c r="J146" s="286">
        <f t="shared" ref="J146" si="1170">+K146/K$180*100</f>
        <v>2.2414750320389922</v>
      </c>
      <c r="K146" s="184">
        <f>+' Part 1er Trim 2020'!$L$8*'CALCULO GARANTIA '!$Q24+ajuste!$R23</f>
        <v>337557.67153240182</v>
      </c>
      <c r="L146" s="286">
        <f t="shared" ref="L146" si="1171">+M146/M$180*100</f>
        <v>2.2298480830157308</v>
      </c>
      <c r="M146" s="184">
        <f>+' Part 1er Trim 2020'!$L$9*'CALCULO GARANTIA '!$Q24+ajuste!$S23</f>
        <v>34727.171678835279</v>
      </c>
      <c r="N146" s="286">
        <f t="shared" ref="N146" si="1172">+O146/O$180*100</f>
        <v>2.2227499652395331</v>
      </c>
      <c r="O146" s="184">
        <f>+' Part 1er Trim 2020'!$L$10*'CALCULO GARANTIA '!$Q24+ajuste!$T23</f>
        <v>365257.8157559174</v>
      </c>
      <c r="P146" s="286">
        <f t="shared" ref="P146" si="1173">+Q146/Q$180*100</f>
        <v>2.2236580134916539</v>
      </c>
      <c r="Q146" s="184">
        <f>+' Part 1er Trim 2020'!$L$11*'CALCULO GARANTIA '!$Q24+ajuste!$U23</f>
        <v>70350.375566862582</v>
      </c>
      <c r="R146" s="286">
        <f t="shared" ref="R146" si="1174">+S146/S$180*100</f>
        <v>4.2364883074252599</v>
      </c>
      <c r="S146" s="184">
        <f>(' Part 1er Trim 2020'!L$12*'COEF Art 14 F II'!$N25)+ajuste!V23</f>
        <v>653996.96926489566</v>
      </c>
      <c r="T146" s="286">
        <f t="shared" ref="T146" si="1175">+U146/U$180*100</f>
        <v>-2.9722781920378808E-2</v>
      </c>
      <c r="U146" s="184">
        <f>+'ISR 4to TRIMESTRE'!B144</f>
        <v>-25758</v>
      </c>
      <c r="V146" s="329">
        <f t="shared" si="1028"/>
        <v>2.1994916627731413</v>
      </c>
      <c r="W146" s="328">
        <f>+' Part 1er Trim 2020'!$M$4*'CALCULO GARANTIA '!$Q24</f>
        <v>206818.02069224219</v>
      </c>
      <c r="X146" s="329">
        <f t="shared" si="1029"/>
        <v>2.1994916627731418</v>
      </c>
      <c r="Y146" s="328">
        <f>+' Part 1er Trim 2020'!$M$5*'CALCULO GARANTIA '!$Q24</f>
        <v>45554.969527775575</v>
      </c>
      <c r="Z146" s="329">
        <f t="shared" si="1030"/>
        <v>2.1994916627731418</v>
      </c>
      <c r="AA146" s="328">
        <f>+' Part 1er Trim 2020'!$M$8*'CALCULO GARANTIA '!$Q24</f>
        <v>55.796704501229065</v>
      </c>
      <c r="AB146" s="298">
        <f t="shared" ref="AB146" si="1176">+AC146/AC$180*100</f>
        <v>2.0991910710615875</v>
      </c>
      <c r="AC146" s="270">
        <f t="shared" si="1032"/>
        <v>21112722.548713021</v>
      </c>
    </row>
    <row r="147" spans="1:29">
      <c r="A147" s="269" t="s">
        <v>19</v>
      </c>
      <c r="B147" s="286">
        <f t="shared" si="1019"/>
        <v>0.34144866901517196</v>
      </c>
      <c r="C147" s="184">
        <f>+' Part 1er Trim 2020'!$L$4*'CALCULO GARANTIA '!$Q25+ajuste!$N24</f>
        <v>2353199.0133069828</v>
      </c>
      <c r="D147" s="286">
        <f t="shared" si="1019"/>
        <v>0.34148002741454636</v>
      </c>
      <c r="E147" s="184">
        <f>+' Part 1er Trim 2020'!$L$5*'CALCULO GARANTIA '!$Q25+ajuste!$O24</f>
        <v>331288.43416461139</v>
      </c>
      <c r="F147" s="286">
        <f t="shared" ref="F147" si="1177">+G147/G$180*100</f>
        <v>1.7124177477654303</v>
      </c>
      <c r="G147" s="184">
        <f>+'COEF Art 14 F III'!P84+ajuste!P24</f>
        <v>677362.52392937778</v>
      </c>
      <c r="H147" s="286">
        <f t="shared" ref="H147" si="1178">+I147/I$180*100</f>
        <v>0.34227323404100995</v>
      </c>
      <c r="I147" s="184">
        <f>+' Part 1er Trim 2020'!$L$7*'CALCULO GARANTIA '!$Q25+ajuste!$Q24</f>
        <v>103416.933133674</v>
      </c>
      <c r="J147" s="286">
        <f t="shared" ref="J147" si="1179">+K147/K$180*100</f>
        <v>0.33750043380471961</v>
      </c>
      <c r="K147" s="184">
        <f>+' Part 1er Trim 2020'!$L$8*'CALCULO GARANTIA '!$Q25+ajuste!$R24</f>
        <v>50826.290254351952</v>
      </c>
      <c r="L147" s="286">
        <f t="shared" ref="L147" si="1180">+M147/M$180*100</f>
        <v>0.33948447281082339</v>
      </c>
      <c r="M147" s="184">
        <f>+' Part 1er Trim 2020'!$L$9*'CALCULO GARANTIA '!$Q25+ajuste!$S24</f>
        <v>5287.0577414655127</v>
      </c>
      <c r="N147" s="286">
        <f t="shared" ref="N147" si="1181">+O147/O$180*100</f>
        <v>0.34069580169017255</v>
      </c>
      <c r="O147" s="184">
        <f>+' Part 1er Trim 2020'!$L$10*'CALCULO GARANTIA '!$Q25+ajuste!$T24</f>
        <v>55985.516278774623</v>
      </c>
      <c r="P147" s="286">
        <f t="shared" ref="P147" si="1182">+Q147/Q$180*100</f>
        <v>0.34054104269926244</v>
      </c>
      <c r="Q147" s="184">
        <f>+' Part 1er Trim 2020'!$L$11*'CALCULO GARANTIA '!$Q25+ajuste!$U24</f>
        <v>10773.77461123431</v>
      </c>
      <c r="R147" s="286">
        <f t="shared" ref="R147" si="1183">+S147/S$180*100</f>
        <v>0.1574802717456926</v>
      </c>
      <c r="S147" s="184">
        <f>(' Part 1er Trim 2020'!L$12*'COEF Art 14 F II'!$N26)+ajuste!V24</f>
        <v>24310.611281561316</v>
      </c>
      <c r="T147" s="286">
        <f t="shared" ref="T147" si="1184">+U147/U$180*100</f>
        <v>0</v>
      </c>
      <c r="U147" s="184">
        <f>+'ISR 4to TRIMESTRE'!B145</f>
        <v>0</v>
      </c>
      <c r="V147" s="329">
        <f t="shared" si="1028"/>
        <v>0.34466467658370942</v>
      </c>
      <c r="W147" s="328">
        <f>+' Part 1er Trim 2020'!$M$4*'CALCULO GARANTIA '!$Q25</f>
        <v>32408.791276662723</v>
      </c>
      <c r="X147" s="329">
        <f t="shared" si="1029"/>
        <v>0.34466467658370947</v>
      </c>
      <c r="Y147" s="328">
        <f>+' Part 1er Trim 2020'!$M$5*'CALCULO GARANTIA '!$Q25</f>
        <v>7138.5534688843909</v>
      </c>
      <c r="Z147" s="329">
        <f t="shared" si="1030"/>
        <v>0.34466467658370947</v>
      </c>
      <c r="AA147" s="328">
        <f>+' Part 1er Trim 2020'!$M$8*'CALCULO GARANTIA '!$Q25</f>
        <v>8.743453515575542</v>
      </c>
      <c r="AB147" s="298">
        <f t="shared" ref="AB147" si="1185">+AC147/AC$180*100</f>
        <v>0.36311086260291298</v>
      </c>
      <c r="AC147" s="270">
        <f t="shared" si="1032"/>
        <v>3652006.2429010966</v>
      </c>
    </row>
    <row r="148" spans="1:29">
      <c r="A148" s="269" t="s">
        <v>20</v>
      </c>
      <c r="B148" s="286">
        <f t="shared" si="1019"/>
        <v>4.667401220733967</v>
      </c>
      <c r="C148" s="184">
        <f>+' Part 1er Trim 2020'!$L$4*'CALCULO GARANTIA '!$Q26+ajuste!$N25</f>
        <v>32166837.782726705</v>
      </c>
      <c r="D148" s="286">
        <f t="shared" si="1019"/>
        <v>4.6678299570069068</v>
      </c>
      <c r="E148" s="184">
        <f>+' Part 1er Trim 2020'!$L$5*'CALCULO GARANTIA '!$Q26+ajuste!$O25</f>
        <v>4528516.9065721175</v>
      </c>
      <c r="F148" s="286">
        <f t="shared" ref="F148" si="1186">+G148/G$180*100</f>
        <v>3.6089384427938396</v>
      </c>
      <c r="G148" s="184">
        <f>+'COEF Art 14 F III'!P85+ajuste!P25</f>
        <v>1427548.6548224289</v>
      </c>
      <c r="H148" s="286">
        <f t="shared" ref="H148" si="1187">+I148/I$180*100</f>
        <v>4.6786725154665278</v>
      </c>
      <c r="I148" s="184">
        <f>+' Part 1er Trim 2020'!$L$7*'CALCULO GARANTIA '!$Q26+ajuste!$Q25</f>
        <v>1413648.2627455075</v>
      </c>
      <c r="J148" s="286">
        <f t="shared" ref="J148" si="1188">+K148/K$180*100</f>
        <v>4.613431672033756</v>
      </c>
      <c r="K148" s="184">
        <f>+' Part 1er Trim 2020'!$L$8*'CALCULO GARANTIA '!$Q26+ajuste!$R25</f>
        <v>694765.38026342797</v>
      </c>
      <c r="L148" s="286">
        <f t="shared" ref="L148" si="1189">+M148/M$180*100</f>
        <v>4.640553262341963</v>
      </c>
      <c r="M148" s="184">
        <f>+' Part 1er Trim 2020'!$L$9*'CALCULO GARANTIA '!$Q26+ajuste!$S25</f>
        <v>72270.97265217219</v>
      </c>
      <c r="N148" s="286">
        <f t="shared" ref="N148" si="1190">+O148/O$180*100</f>
        <v>4.6571097055440598</v>
      </c>
      <c r="O148" s="184">
        <f>+' Part 1er Trim 2020'!$L$10*'CALCULO GARANTIA '!$Q26+ajuste!$T25</f>
        <v>765288.82932606176</v>
      </c>
      <c r="P148" s="286">
        <f t="shared" ref="P148" si="1191">+Q148/Q$180*100</f>
        <v>4.6549911749220119</v>
      </c>
      <c r="Q148" s="184">
        <f>+' Part 1er Trim 2020'!$L$11*'CALCULO GARANTIA '!$Q26+ajuste!$U25</f>
        <v>147271.0171389957</v>
      </c>
      <c r="R148" s="286">
        <f t="shared" ref="R148" si="1192">+S148/S$180*100</f>
        <v>7.1816751612943861</v>
      </c>
      <c r="S148" s="184">
        <f>(' Part 1er Trim 2020'!L$12*'COEF Art 14 F II'!$N27)+ajuste!V25</f>
        <v>1108652.6030296071</v>
      </c>
      <c r="T148" s="286">
        <f t="shared" ref="T148" si="1193">+U148/U$180*100</f>
        <v>3.046729387375362</v>
      </c>
      <c r="U148" s="184">
        <f>+'ISR 4to TRIMESTRE'!B146</f>
        <v>2640320</v>
      </c>
      <c r="V148" s="329">
        <f t="shared" si="1028"/>
        <v>4.7113621376611228</v>
      </c>
      <c r="W148" s="328">
        <f>+' Part 1er Trim 2020'!$M$4*'CALCULO GARANTIA '!$Q26</f>
        <v>443008.99547258025</v>
      </c>
      <c r="X148" s="329">
        <f t="shared" si="1029"/>
        <v>4.7113621376611245</v>
      </c>
      <c r="Y148" s="328">
        <f>+' Part 1er Trim 2020'!$M$5*'CALCULO GARANTIA '!$Q26</f>
        <v>97579.800936760774</v>
      </c>
      <c r="Z148" s="329">
        <f t="shared" si="1030"/>
        <v>4.7113621376611245</v>
      </c>
      <c r="AA148" s="328">
        <f>+' Part 1er Trim 2020'!$M$8*'CALCULO GARANTIA '!$Q26</f>
        <v>119.51783470818741</v>
      </c>
      <c r="AB148" s="298">
        <f t="shared" ref="AB148" si="1194">+AC148/AC$180*100</f>
        <v>4.52454339402553</v>
      </c>
      <c r="AC148" s="270">
        <f t="shared" si="1032"/>
        <v>45505828.723521076</v>
      </c>
    </row>
    <row r="149" spans="1:29">
      <c r="A149" s="269" t="s">
        <v>21</v>
      </c>
      <c r="B149" s="286">
        <f t="shared" si="1019"/>
        <v>0.6891241488835208</v>
      </c>
      <c r="C149" s="184">
        <f>+' Part 1er Trim 2020'!$L$4*'CALCULO GARANTIA '!$Q27+ajuste!$N26</f>
        <v>4749312.0177506357</v>
      </c>
      <c r="D149" s="286">
        <f t="shared" si="1019"/>
        <v>0.68918744324189873</v>
      </c>
      <c r="E149" s="184">
        <f>+' Part 1er Trim 2020'!$L$5*'CALCULO GARANTIA '!$Q27+ajuste!$O26</f>
        <v>668618.39811306831</v>
      </c>
      <c r="F149" s="286">
        <f t="shared" ref="F149" si="1195">+G149/G$180*100</f>
        <v>1.1139515391760086</v>
      </c>
      <c r="G149" s="184">
        <f>+'COEF Art 14 F III'!P86+ajuste!P26</f>
        <v>440633.73385139415</v>
      </c>
      <c r="H149" s="286">
        <f t="shared" ref="H149" si="1196">+I149/I$180*100</f>
        <v>0.69078831982585487</v>
      </c>
      <c r="I149" s="184">
        <f>+' Part 1er Trim 2020'!$L$7*'CALCULO GARANTIA '!$Q27+ajuste!$Q26</f>
        <v>208719.8249115613</v>
      </c>
      <c r="J149" s="286">
        <f t="shared" ref="J149" si="1197">+K149/K$180*100</f>
        <v>0.68115576832605984</v>
      </c>
      <c r="K149" s="184">
        <f>+' Part 1er Trim 2020'!$L$8*'CALCULO GARANTIA '!$Q27+ajuste!$R26</f>
        <v>102579.48530341206</v>
      </c>
      <c r="L149" s="286">
        <f t="shared" ref="L149" si="1198">+M149/M$180*100</f>
        <v>0.68516019386819405</v>
      </c>
      <c r="M149" s="184">
        <f>+' Part 1er Trim 2020'!$L$9*'CALCULO GARANTIA '!$Q27+ajuste!$S26</f>
        <v>10670.536643817175</v>
      </c>
      <c r="N149" s="286">
        <f t="shared" ref="N149" si="1199">+O149/O$180*100</f>
        <v>0.68760468210414016</v>
      </c>
      <c r="O149" s="184">
        <f>+' Part 1er Trim 2020'!$L$10*'CALCULO GARANTIA '!$Q27+ajuste!$T26</f>
        <v>112992.0090952897</v>
      </c>
      <c r="P149" s="286">
        <f t="shared" ref="P149" si="1200">+Q149/Q$180*100</f>
        <v>0.68729160234664877</v>
      </c>
      <c r="Q149" s="184">
        <f>+' Part 1er Trim 2020'!$L$11*'CALCULO GARANTIA '!$Q27+ajuste!$U26</f>
        <v>21744.001125926279</v>
      </c>
      <c r="R149" s="286">
        <f t="shared" ref="R149" si="1201">+S149/S$180*100</f>
        <v>0.39321972045596809</v>
      </c>
      <c r="S149" s="184">
        <f>(' Part 1er Trim 2020'!L$12*'COEF Art 14 F II'!$N28)+ajuste!V26</f>
        <v>60702.281411390271</v>
      </c>
      <c r="T149" s="286">
        <f t="shared" ref="T149" si="1202">+U149/U$180*100</f>
        <v>-2.0193675114784889E-4</v>
      </c>
      <c r="U149" s="184">
        <f>+'ISR 4to TRIMESTRE'!B147</f>
        <v>-175</v>
      </c>
      <c r="V149" s="329">
        <f t="shared" si="1028"/>
        <v>0.69561481316652274</v>
      </c>
      <c r="W149" s="328">
        <f>+' Part 1er Trim 2020'!$M$4*'CALCULO GARANTIA '!$Q27</f>
        <v>65408.60384163347</v>
      </c>
      <c r="X149" s="329">
        <f t="shared" si="1029"/>
        <v>0.69561481316652285</v>
      </c>
      <c r="Y149" s="328">
        <f>+' Part 1er Trim 2020'!$M$5*'CALCULO GARANTIA '!$Q27</f>
        <v>14407.288808231624</v>
      </c>
      <c r="Z149" s="329">
        <f t="shared" si="1030"/>
        <v>0.69561481316652296</v>
      </c>
      <c r="AA149" s="328">
        <f>+' Part 1er Trim 2020'!$M$8*'CALCULO GARANTIA '!$Q27</f>
        <v>17.646356580408355</v>
      </c>
      <c r="AB149" s="298">
        <f t="shared" ref="AB149" si="1203">+AC149/AC$180*100</f>
        <v>0.64186902277941427</v>
      </c>
      <c r="AC149" s="270">
        <f t="shared" si="1032"/>
        <v>6455630.827212939</v>
      </c>
    </row>
    <row r="150" spans="1:29">
      <c r="A150" s="269" t="s">
        <v>22</v>
      </c>
      <c r="B150" s="286">
        <f t="shared" si="1019"/>
        <v>0.11053580646535335</v>
      </c>
      <c r="C150" s="184">
        <f>+' Part 1er Trim 2020'!$L$4*'CALCULO GARANTIA '!$Q28+ajuste!$N27</f>
        <v>761791.6668399818</v>
      </c>
      <c r="D150" s="286">
        <f t="shared" si="1019"/>
        <v>0.11054595370407667</v>
      </c>
      <c r="E150" s="184">
        <f>+' Part 1er Trim 2020'!$L$5*'CALCULO GARANTIA '!$Q28+ajuste!$O27</f>
        <v>107246.67027567755</v>
      </c>
      <c r="F150" s="286">
        <f t="shared" ref="F150" si="1204">+G150/G$180*100</f>
        <v>1.4316134033191457</v>
      </c>
      <c r="G150" s="184">
        <f>+'COEF Art 14 F III'!P87+ajuste!P27</f>
        <v>566287.79363493063</v>
      </c>
      <c r="H150" s="286">
        <f t="shared" ref="H150" si="1205">+I150/I$180*100</f>
        <v>0.11080271118714252</v>
      </c>
      <c r="I150" s="184">
        <f>+' Part 1er Trim 2020'!$L$7*'CALCULO GARANTIA '!$Q28+ajuste!$Q27</f>
        <v>33478.739890299308</v>
      </c>
      <c r="J150" s="286">
        <f t="shared" ref="J150" si="1206">+K150/K$180*100</f>
        <v>0.10925767803120004</v>
      </c>
      <c r="K150" s="184">
        <f>+' Part 1er Trim 2020'!$L$8*'CALCULO GARANTIA '!$Q28+ajuste!$R27</f>
        <v>16453.793535991153</v>
      </c>
      <c r="L150" s="286">
        <f t="shared" ref="L150" si="1207">+M150/M$180*100</f>
        <v>0.10989952136015463</v>
      </c>
      <c r="M150" s="184">
        <f>+' Part 1er Trim 2020'!$L$9*'CALCULO GARANTIA '!$Q28+ajuste!$S27</f>
        <v>1711.5513719366643</v>
      </c>
      <c r="N150" s="286">
        <f t="shared" ref="N150" si="1208">+O150/O$180*100</f>
        <v>0.11029207666666835</v>
      </c>
      <c r="O150" s="184">
        <f>+' Part 1er Trim 2020'!$L$10*'CALCULO GARANTIA '!$Q28+ajuste!$T27</f>
        <v>18123.965200067014</v>
      </c>
      <c r="P150" s="286">
        <f t="shared" ref="P150" si="1209">+Q150/Q$180*100</f>
        <v>0.11024161128589724</v>
      </c>
      <c r="Q150" s="184">
        <f>+' Part 1er Trim 2020'!$L$11*'CALCULO GARANTIA '!$Q28+ajuste!$U27</f>
        <v>3487.7389913393067</v>
      </c>
      <c r="R150" s="286">
        <f t="shared" ref="R150" si="1210">+S150/S$180*100</f>
        <v>3.0548204317555328E-2</v>
      </c>
      <c r="S150" s="184">
        <f>(' Part 1er Trim 2020'!L$12*'COEF Art 14 F II'!$N29)+ajuste!V27</f>
        <v>4715.8003493482893</v>
      </c>
      <c r="T150" s="286">
        <f t="shared" ref="T150" si="1211">+U150/U$180*100</f>
        <v>0</v>
      </c>
      <c r="U150" s="184">
        <f>+'ISR 4to TRIMESTRE'!B148</f>
        <v>0</v>
      </c>
      <c r="V150" s="329">
        <f t="shared" si="1028"/>
        <v>0.1115769120923826</v>
      </c>
      <c r="W150" s="328">
        <f>+' Part 1er Trim 2020'!$M$4*'CALCULO GARANTIA '!$Q28</f>
        <v>10491.567894739948</v>
      </c>
      <c r="X150" s="329">
        <f t="shared" si="1029"/>
        <v>0.11157691209238263</v>
      </c>
      <c r="Y150" s="328">
        <f>+' Part 1er Trim 2020'!$M$5*'CALCULO GARANTIA '!$Q28</f>
        <v>2310.935256723471</v>
      </c>
      <c r="Z150" s="329">
        <f t="shared" si="1030"/>
        <v>0.11157691209238263</v>
      </c>
      <c r="AA150" s="328">
        <f>+' Part 1er Trim 2020'!$M$8*'CALCULO GARANTIA '!$Q28</f>
        <v>2.8304831059595625</v>
      </c>
      <c r="AB150" s="298">
        <f t="shared" ref="AB150" si="1212">+AC150/AC$180*100</f>
        <v>0.15173703422218376</v>
      </c>
      <c r="AC150" s="270">
        <f t="shared" si="1032"/>
        <v>1526103.0537241411</v>
      </c>
    </row>
    <row r="151" spans="1:29">
      <c r="A151" s="269" t="s">
        <v>23</v>
      </c>
      <c r="B151" s="286">
        <f t="shared" si="1019"/>
        <v>0.51548727281141093</v>
      </c>
      <c r="C151" s="184">
        <f>+' Part 1er Trim 2020'!$L$4*'CALCULO GARANTIA '!$Q29+ajuste!$N28</f>
        <v>3552639.8309030137</v>
      </c>
      <c r="D151" s="286">
        <f t="shared" si="1019"/>
        <v>0.51549921646330721</v>
      </c>
      <c r="E151" s="184">
        <f>+' Part 1er Trim 2020'!$L$5*'CALCULO GARANTIA '!$Q29+ajuste!$O28</f>
        <v>500113.95843040821</v>
      </c>
      <c r="F151" s="286">
        <f t="shared" ref="F151" si="1213">+G151/G$180*100</f>
        <v>0</v>
      </c>
      <c r="G151" s="184">
        <f>+'COEF Art 14 F III'!P88+ajuste!P28</f>
        <v>0</v>
      </c>
      <c r="H151" s="286">
        <f t="shared" ref="H151" si="1214">+I151/I$180*100</f>
        <v>0.51580121894313702</v>
      </c>
      <c r="I151" s="184">
        <f>+' Part 1er Trim 2020'!$L$7*'CALCULO GARANTIA '!$Q29+ajuste!$Q28</f>
        <v>155847.94504649646</v>
      </c>
      <c r="J151" s="286">
        <f t="shared" ref="J151" si="1215">+K151/K$180*100</f>
        <v>0.5139840377833178</v>
      </c>
      <c r="K151" s="184">
        <f>+' Part 1er Trim 2020'!$L$8*'CALCULO GARANTIA '!$Q29+ajuste!$R28</f>
        <v>77404.054258473057</v>
      </c>
      <c r="L151" s="286">
        <f t="shared" ref="L151" si="1216">+M151/M$180*100</f>
        <v>0.51473954445879511</v>
      </c>
      <c r="M151" s="184">
        <f>+' Part 1er Trim 2020'!$L$9*'CALCULO GARANTIA '!$Q29+ajuste!$S28</f>
        <v>8016.4423157162382</v>
      </c>
      <c r="N151" s="286">
        <f t="shared" ref="N151" si="1217">+O151/O$180*100</f>
        <v>0.51520065441941021</v>
      </c>
      <c r="O151" s="184">
        <f>+' Part 1er Trim 2020'!$L$10*'CALCULO GARANTIA '!$Q29+ajuste!$T28</f>
        <v>84661.373817173269</v>
      </c>
      <c r="P151" s="286">
        <f t="shared" ref="P151" si="1218">+Q151/Q$180*100</f>
        <v>0.51514193159626753</v>
      </c>
      <c r="Q151" s="184">
        <f>+' Part 1er Trim 2020'!$L$11*'CALCULO GARANTIA '!$Q29+ajuste!$U28</f>
        <v>16297.662742271534</v>
      </c>
      <c r="R151" s="286">
        <f t="shared" ref="R151" si="1219">+S151/S$180*100</f>
        <v>0.23854757002514357</v>
      </c>
      <c r="S151" s="184">
        <f>(' Part 1er Trim 2020'!L$12*'COEF Art 14 F II'!$N30)+ajuste!V28</f>
        <v>36825.166624091209</v>
      </c>
      <c r="T151" s="286">
        <f t="shared" ref="T151" si="1220">+U151/U$180*100</f>
        <v>-4.1275871934620314E-3</v>
      </c>
      <c r="U151" s="184">
        <f>+'ISR 4to TRIMESTRE'!B149</f>
        <v>-3577</v>
      </c>
      <c r="V151" s="329">
        <f t="shared" si="1028"/>
        <v>0.51671172621168493</v>
      </c>
      <c r="W151" s="328">
        <f>+' Part 1er Trim 2020'!$M$4*'CALCULO GARANTIA '!$Q29</f>
        <v>48586.361245323205</v>
      </c>
      <c r="X151" s="329">
        <f t="shared" si="1029"/>
        <v>0.51671172621168515</v>
      </c>
      <c r="Y151" s="328">
        <f>+' Part 1er Trim 2020'!$M$5*'CALCULO GARANTIA '!$Q29</f>
        <v>10701.921421488676</v>
      </c>
      <c r="Z151" s="329">
        <f t="shared" si="1030"/>
        <v>0.51671172621168515</v>
      </c>
      <c r="AA151" s="328">
        <f>+' Part 1er Trim 2020'!$M$8*'CALCULO GARANTIA '!$Q29</f>
        <v>13.107943070538029</v>
      </c>
      <c r="AB151" s="298">
        <f t="shared" ref="AB151" si="1221">+AC151/AC$180*100</f>
        <v>0.44618521446907738</v>
      </c>
      <c r="AC151" s="270">
        <f t="shared" si="1032"/>
        <v>4487530.8247475252</v>
      </c>
    </row>
    <row r="152" spans="1:29">
      <c r="A152" s="269" t="s">
        <v>24</v>
      </c>
      <c r="B152" s="286">
        <f t="shared" si="1019"/>
        <v>0.50284219611801895</v>
      </c>
      <c r="C152" s="184">
        <f>+' Part 1er Trim 2020'!$L$4*'CALCULO GARANTIA '!$Q30+ajuste!$N29</f>
        <v>3465492.3774251412</v>
      </c>
      <c r="D152" s="286">
        <f t="shared" si="1019"/>
        <v>0.50284832910593968</v>
      </c>
      <c r="E152" s="184">
        <f>+' Part 1er Trim 2020'!$L$5*'CALCULO GARANTIA '!$Q30+ajuste!$O29</f>
        <v>487840.64131974953</v>
      </c>
      <c r="F152" s="286">
        <f t="shared" ref="F152" si="1222">+G152/G$180*100</f>
        <v>0</v>
      </c>
      <c r="G152" s="184">
        <f>+'COEF Art 14 F III'!P89+ajuste!P29</f>
        <v>0</v>
      </c>
      <c r="H152" s="286">
        <f t="shared" ref="H152" si="1223">+I152/I$180*100</f>
        <v>0.50300330822576</v>
      </c>
      <c r="I152" s="184">
        <f>+' Part 1er Trim 2020'!$L$7*'CALCULO GARANTIA '!$Q30+ajuste!$Q29</f>
        <v>151981.09089233514</v>
      </c>
      <c r="J152" s="286">
        <f t="shared" ref="J152" si="1224">+K152/K$180*100</f>
        <v>0.502070603964756</v>
      </c>
      <c r="K152" s="184">
        <f>+' Part 1er Trim 2020'!$L$8*'CALCULO GARANTIA '!$Q30+ajuste!$R29</f>
        <v>75609.936134350617</v>
      </c>
      <c r="L152" s="286">
        <f t="shared" ref="L152" si="1225">+M152/M$180*100</f>
        <v>0.50245846886992995</v>
      </c>
      <c r="M152" s="184">
        <f>+' Part 1er Trim 2020'!$L$9*'CALCULO GARANTIA '!$Q30+ajuste!$S29</f>
        <v>7825.1795011667946</v>
      </c>
      <c r="N152" s="286">
        <f t="shared" ref="N152" si="1226">+O152/O$180*100</f>
        <v>0.50269509797173317</v>
      </c>
      <c r="O152" s="184">
        <f>+' Part 1er Trim 2020'!$L$10*'CALCULO GARANTIA '!$Q30+ajuste!$T29</f>
        <v>82606.373342840292</v>
      </c>
      <c r="P152" s="286">
        <f t="shared" ref="P152" si="1227">+Q152/Q$180*100</f>
        <v>0.50266445345197186</v>
      </c>
      <c r="Q152" s="184">
        <f>+' Part 1er Trim 2020'!$L$11*'CALCULO GARANTIA '!$Q30+ajuste!$U29</f>
        <v>15902.909921355435</v>
      </c>
      <c r="R152" s="286">
        <f t="shared" ref="R152" si="1228">+S152/S$180*100</f>
        <v>1.1758822058433518</v>
      </c>
      <c r="S152" s="184">
        <f>(' Part 1er Trim 2020'!L$12*'COEF Art 14 F II'!$N31)+ajuste!V29</f>
        <v>181523.78645450549</v>
      </c>
      <c r="T152" s="286">
        <f t="shared" ref="T152" si="1229">+U152/U$180*100</f>
        <v>0</v>
      </c>
      <c r="U152" s="184">
        <f>+'ISR 4to TRIMESTRE'!B150</f>
        <v>0</v>
      </c>
      <c r="V152" s="329">
        <f t="shared" si="1028"/>
        <v>0.50347065756770704</v>
      </c>
      <c r="W152" s="328">
        <f>+' Part 1er Trim 2020'!$M$4*'CALCULO GARANTIA '!$Q30</f>
        <v>47341.304646497585</v>
      </c>
      <c r="X152" s="329">
        <f t="shared" si="1029"/>
        <v>0.50347065756770715</v>
      </c>
      <c r="Y152" s="328">
        <f>+' Part 1er Trim 2020'!$M$5*'CALCULO GARANTIA '!$Q30</f>
        <v>10427.677836572746</v>
      </c>
      <c r="Z152" s="329">
        <f t="shared" si="1030"/>
        <v>0.50347065756770715</v>
      </c>
      <c r="AA152" s="328">
        <f>+' Part 1er Trim 2020'!$M$8*'CALCULO GARANTIA '!$Q30</f>
        <v>12.772043641177595</v>
      </c>
      <c r="AB152" s="298">
        <f t="shared" ref="AB152" si="1230">+AC152/AC$180*100</f>
        <v>0.45006620124016727</v>
      </c>
      <c r="AC152" s="270">
        <f t="shared" si="1032"/>
        <v>4526564.0495181549</v>
      </c>
    </row>
    <row r="153" spans="1:29">
      <c r="A153" s="269" t="s">
        <v>25</v>
      </c>
      <c r="B153" s="286">
        <f t="shared" si="1019"/>
        <v>8.0420416496929068</v>
      </c>
      <c r="C153" s="184">
        <f>+' Part 1er Trim 2020'!$L$4*'CALCULO GARANTIA '!$Q31+ajuste!$N30</f>
        <v>55424215.09392415</v>
      </c>
      <c r="D153" s="286">
        <f t="shared" si="1019"/>
        <v>8.0421964317036778</v>
      </c>
      <c r="E153" s="184">
        <f>+' Part 1er Trim 2020'!$L$5*'CALCULO GARANTIA '!$Q31+ajuste!$O30</f>
        <v>7802174.2099398794</v>
      </c>
      <c r="F153" s="286">
        <f t="shared" ref="F153" si="1231">+G153/G$180*100</f>
        <v>5.3940185451796152</v>
      </c>
      <c r="G153" s="184">
        <f>+'COEF Art 14 F III'!P90+ajuste!P30</f>
        <v>2133653.4386264868</v>
      </c>
      <c r="H153" s="286">
        <f t="shared" ref="H153" si="1232">+I153/I$180*100</f>
        <v>8.0461106053205675</v>
      </c>
      <c r="I153" s="184">
        <f>+' Part 1er Trim 2020'!$L$7*'CALCULO GARANTIA '!$Q31+ajuste!$Q30</f>
        <v>2431110.5856348751</v>
      </c>
      <c r="J153" s="286">
        <f t="shared" ref="J153" si="1233">+K153/K$180*100</f>
        <v>8.0225586216458407</v>
      </c>
      <c r="K153" s="184">
        <f>+' Part 1er Trim 2020'!$L$8*'CALCULO GARANTIA '!$Q31+ajuste!$R30</f>
        <v>1208167.0191933932</v>
      </c>
      <c r="L153" s="286">
        <f t="shared" ref="L153" si="1234">+M153/M$180*100</f>
        <v>8.0323494236187045</v>
      </c>
      <c r="M153" s="184">
        <f>+' Part 1er Trim 2020'!$L$9*'CALCULO GARANTIA '!$Q31+ajuste!$S30</f>
        <v>125094.07234646688</v>
      </c>
      <c r="N153" s="286">
        <f t="shared" ref="N153" si="1235">+O153/O$180*100</f>
        <v>8.0383263865950259</v>
      </c>
      <c r="O153" s="184">
        <f>+' Part 1er Trim 2020'!$L$10*'CALCULO GARANTIA '!$Q31+ajuste!$T30</f>
        <v>1320913.9958233912</v>
      </c>
      <c r="P153" s="286">
        <f t="shared" ref="P153" si="1236">+Q153/Q$180*100</f>
        <v>8.0375615094756405</v>
      </c>
      <c r="Q153" s="184">
        <f>+' Part 1er Trim 2020'!$L$11*'CALCULO GARANTIA '!$Q31+ajuste!$U30</f>
        <v>254286.16603930522</v>
      </c>
      <c r="R153" s="286">
        <f t="shared" ref="R153" si="1237">+S153/S$180*100</f>
        <v>11.574810084153926</v>
      </c>
      <c r="S153" s="184">
        <f>(' Part 1er Trim 2020'!L$12*'COEF Art 14 F II'!$N32)+ajuste!V30</f>
        <v>1786831.4900304885</v>
      </c>
      <c r="T153" s="286">
        <f t="shared" ref="T153" si="1238">+U153/U$180*100</f>
        <v>0.94154568020479112</v>
      </c>
      <c r="U153" s="184">
        <f>+'ISR 4to TRIMESTRE'!B151</f>
        <v>815951</v>
      </c>
      <c r="V153" s="329">
        <f t="shared" si="1028"/>
        <v>8.0579115576860421</v>
      </c>
      <c r="W153" s="328">
        <f>+' Part 1er Trim 2020'!$M$4*'CALCULO GARANTIA '!$Q31</f>
        <v>757684.76302047097</v>
      </c>
      <c r="X153" s="329">
        <f t="shared" si="1029"/>
        <v>8.0579115576860421</v>
      </c>
      <c r="Y153" s="328">
        <f>+' Part 1er Trim 2020'!$M$5*'CALCULO GARANTIA '!$Q31</f>
        <v>166892.16043905466</v>
      </c>
      <c r="Z153" s="329">
        <f t="shared" si="1030"/>
        <v>8.0579115576860421</v>
      </c>
      <c r="AA153" s="328">
        <f>+' Part 1er Trim 2020'!$M$8*'CALCULO GARANTIA '!$Q31</f>
        <v>204.41310039537956</v>
      </c>
      <c r="AB153" s="298">
        <f t="shared" ref="AB153" si="1239">+AC153/AC$180*100</f>
        <v>7.3802433478156848</v>
      </c>
      <c r="AC153" s="270">
        <f t="shared" si="1032"/>
        <v>74227178.408118352</v>
      </c>
    </row>
    <row r="154" spans="1:29">
      <c r="A154" s="269" t="s">
        <v>26</v>
      </c>
      <c r="B154" s="286">
        <f t="shared" si="1019"/>
        <v>0.20555187995488539</v>
      </c>
      <c r="C154" s="184">
        <f>+' Part 1er Trim 2020'!$L$4*'CALCULO GARANTIA '!$Q32+ajuste!$N31</f>
        <v>1416624.2981364168</v>
      </c>
      <c r="D154" s="286">
        <f t="shared" si="1019"/>
        <v>0.20557075407498671</v>
      </c>
      <c r="E154" s="184">
        <f>+' Part 1er Trim 2020'!$L$5*'CALCULO GARANTIA '!$Q32+ajuste!$O31</f>
        <v>199435.42157698589</v>
      </c>
      <c r="F154" s="286">
        <f t="shared" ref="F154" si="1240">+G154/G$180*100</f>
        <v>2.19732134916213</v>
      </c>
      <c r="G154" s="184">
        <f>+'COEF Art 14 F III'!P91+ajuste!P31</f>
        <v>869170.58462783857</v>
      </c>
      <c r="H154" s="286">
        <f t="shared" ref="H154" si="1241">+I154/I$180*100</f>
        <v>0.20604826269575915</v>
      </c>
      <c r="I154" s="184">
        <f>+' Part 1er Trim 2020'!$L$7*'CALCULO GARANTIA '!$Q32+ajuste!$Q31</f>
        <v>62256.926005975292</v>
      </c>
      <c r="J154" s="286">
        <f t="shared" ref="J154" si="1242">+K154/K$180*100</f>
        <v>0.20317508996670791</v>
      </c>
      <c r="K154" s="184">
        <f>+' Part 1er Trim 2020'!$L$8*'CALCULO GARANTIA '!$Q32+ajuste!$R31</f>
        <v>30597.400953496377</v>
      </c>
      <c r="L154" s="286">
        <f t="shared" ref="L154" si="1243">+M154/M$180*100</f>
        <v>0.20436947096911778</v>
      </c>
      <c r="M154" s="184">
        <f>+' Part 1er Trim 2020'!$L$9*'CALCULO GARANTIA '!$Q32+ajuste!$S31</f>
        <v>3182.805931182007</v>
      </c>
      <c r="N154" s="286">
        <f t="shared" ref="N154" si="1244">+O154/O$180*100</f>
        <v>0.20509866321818329</v>
      </c>
      <c r="O154" s="184">
        <f>+' Part 1er Trim 2020'!$L$10*'CALCULO GARANTIA '!$Q32+ajuste!$T31</f>
        <v>33703.246389865133</v>
      </c>
      <c r="P154" s="286">
        <f t="shared" ref="P154" si="1245">+Q154/Q$180*100</f>
        <v>0.20500512476509777</v>
      </c>
      <c r="Q154" s="184">
        <f>+' Part 1er Trim 2020'!$L$11*'CALCULO GARANTIA '!$Q32+ajuste!$U31</f>
        <v>6485.7938733618494</v>
      </c>
      <c r="R154" s="286">
        <f t="shared" ref="R154" si="1246">+S154/S$180*100</f>
        <v>6.5947590922842567E-2</v>
      </c>
      <c r="S154" s="184">
        <f>(' Part 1er Trim 2020'!L$12*'COEF Art 14 F II'!$N33)+ajuste!V31</f>
        <v>10180.489467719621</v>
      </c>
      <c r="T154" s="286">
        <f t="shared" ref="T154" si="1247">+U154/U$180*100</f>
        <v>0</v>
      </c>
      <c r="U154" s="184">
        <f>+'ISR 4to TRIMESTRE'!B152</f>
        <v>0</v>
      </c>
      <c r="V154" s="329">
        <f t="shared" si="1028"/>
        <v>0.20748791432291341</v>
      </c>
      <c r="W154" s="328">
        <f>+' Part 1er Trim 2020'!$M$4*'CALCULO GARANTIA '!$Q32</f>
        <v>19510.07156977458</v>
      </c>
      <c r="X154" s="329">
        <f t="shared" si="1029"/>
        <v>0.20748791432291347</v>
      </c>
      <c r="Y154" s="328">
        <f>+' Part 1er Trim 2020'!$M$5*'CALCULO GARANTIA '!$Q32</f>
        <v>4297.4046114113116</v>
      </c>
      <c r="Z154" s="329">
        <f t="shared" si="1030"/>
        <v>0.20748791432291347</v>
      </c>
      <c r="AA154" s="328">
        <f>+' Part 1er Trim 2020'!$M$8*'CALCULO GARANTIA '!$Q32</f>
        <v>5.2635534105436692</v>
      </c>
      <c r="AB154" s="298">
        <f t="shared" ref="AB154" si="1248">+AC154/AC$180*100</f>
        <v>0.26402546147664735</v>
      </c>
      <c r="AC154" s="270">
        <f t="shared" si="1032"/>
        <v>2655449.7066974384</v>
      </c>
    </row>
    <row r="155" spans="1:29">
      <c r="A155" s="269" t="s">
        <v>27</v>
      </c>
      <c r="B155" s="286">
        <f t="shared" si="1019"/>
        <v>0.35382577379314062</v>
      </c>
      <c r="C155" s="184">
        <f>+' Part 1er Trim 2020'!$L$4*'CALCULO GARANTIA '!$Q33+ajuste!$N32</f>
        <v>2438499.6555239214</v>
      </c>
      <c r="D155" s="286">
        <f t="shared" si="1019"/>
        <v>0.35385828034712974</v>
      </c>
      <c r="E155" s="184">
        <f>+' Part 1er Trim 2020'!$L$5*'CALCULO GARANTIA '!$Q33+ajuste!$O32</f>
        <v>343297.25372216298</v>
      </c>
      <c r="F155" s="286">
        <f t="shared" ref="F155" si="1249">+G155/G$180*100</f>
        <v>0.94552663831071171</v>
      </c>
      <c r="G155" s="184">
        <f>+'COEF Art 14 F III'!P92+ajuste!P32</f>
        <v>374011.72173341399</v>
      </c>
      <c r="H155" s="286">
        <f t="shared" ref="H155" si="1250">+I155/I$180*100</f>
        <v>0.35468025489025312</v>
      </c>
      <c r="I155" s="184">
        <f>+' Part 1er Trim 2020'!$L$7*'CALCULO GARANTIA '!$Q33+ajuste!$Q32</f>
        <v>107165.68097003138</v>
      </c>
      <c r="J155" s="286">
        <f t="shared" ref="J155" si="1251">+K155/K$180*100</f>
        <v>0.34973442223659118</v>
      </c>
      <c r="K155" s="184">
        <f>+' Part 1er Trim 2020'!$L$8*'CALCULO GARANTIA '!$Q33+ajuste!$R32</f>
        <v>52668.682692183524</v>
      </c>
      <c r="L155" s="286">
        <f t="shared" ref="L155" si="1252">+M155/M$180*100</f>
        <v>0.35179021514572956</v>
      </c>
      <c r="M155" s="184">
        <f>+' Part 1er Trim 2020'!$L$9*'CALCULO GARANTIA '!$Q33+ajuste!$S32</f>
        <v>5478.704710581831</v>
      </c>
      <c r="N155" s="286">
        <f t="shared" ref="N155" si="1253">+O155/O$180*100</f>
        <v>0.35304557243454132</v>
      </c>
      <c r="O155" s="184">
        <f>+' Part 1er Trim 2020'!$L$10*'CALCULO GARANTIA '!$Q33+ajuste!$T32</f>
        <v>58014.916957086345</v>
      </c>
      <c r="P155" s="286">
        <f t="shared" ref="P155" si="1254">+Q155/Q$180*100</f>
        <v>0.35288525358631451</v>
      </c>
      <c r="Q155" s="184">
        <f>+' Part 1er Trim 2020'!$L$11*'CALCULO GARANTIA '!$Q33+ajuste!$U32</f>
        <v>11164.311225548059</v>
      </c>
      <c r="R155" s="286">
        <f t="shared" ref="R155" si="1255">+S155/S$180*100</f>
        <v>0.29157151293552191</v>
      </c>
      <c r="S155" s="184">
        <f>(' Part 1er Trim 2020'!L$12*'COEF Art 14 F II'!$N34)+ajuste!V32</f>
        <v>45010.60122120395</v>
      </c>
      <c r="T155" s="286">
        <f t="shared" ref="T155" si="1256">+U155/U$180*100</f>
        <v>0</v>
      </c>
      <c r="U155" s="184">
        <f>+'ISR 4to TRIMESTRE'!B153</f>
        <v>0</v>
      </c>
      <c r="V155" s="329">
        <f t="shared" si="1028"/>
        <v>0.35715835935421103</v>
      </c>
      <c r="W155" s="328">
        <f>+' Part 1er Trim 2020'!$M$4*'CALCULO GARANTIA '!$Q33</f>
        <v>33583.571243091006</v>
      </c>
      <c r="X155" s="329">
        <f t="shared" si="1029"/>
        <v>0.35715835935421114</v>
      </c>
      <c r="Y155" s="328">
        <f>+' Part 1er Trim 2020'!$M$5*'CALCULO GARANTIA '!$Q33</f>
        <v>7397.3175040170863</v>
      </c>
      <c r="Z155" s="329">
        <f t="shared" si="1030"/>
        <v>0.35715835935421109</v>
      </c>
      <c r="AA155" s="328">
        <f>+' Part 1er Trim 2020'!$M$8*'CALCULO GARANTIA '!$Q33</f>
        <v>9.0603932600976282</v>
      </c>
      <c r="AB155" s="298">
        <f t="shared" ref="AB155" si="1257">+AC155/AC$180*100</f>
        <v>0.34564092839667276</v>
      </c>
      <c r="AC155" s="270">
        <f t="shared" si="1032"/>
        <v>3476301.4778965018</v>
      </c>
    </row>
    <row r="156" spans="1:29">
      <c r="A156" s="269" t="s">
        <v>28</v>
      </c>
      <c r="B156" s="286">
        <f t="shared" si="1019"/>
        <v>0.20523122300360924</v>
      </c>
      <c r="C156" s="184">
        <f>+' Part 1er Trim 2020'!$L$4*'CALCULO GARANTIA '!$Q34+ajuste!$N33</f>
        <v>1414414.3916707409</v>
      </c>
      <c r="D156" s="286">
        <f t="shared" si="1019"/>
        <v>0.20522878005016648</v>
      </c>
      <c r="E156" s="184">
        <f>+' Part 1er Trim 2020'!$L$5*'CALCULO GARANTIA '!$Q34+ajuste!$O33</f>
        <v>199103.65388894442</v>
      </c>
      <c r="F156" s="286">
        <f t="shared" ref="F156" si="1258">+G156/G$180*100</f>
        <v>1.5302034269637574</v>
      </c>
      <c r="G156" s="184">
        <f>+'COEF Art 14 F III'!P93+ajuste!P33</f>
        <v>605285.98046014633</v>
      </c>
      <c r="H156" s="286">
        <f t="shared" ref="H156" si="1259">+I156/I$180*100</f>
        <v>0.20516723004707507</v>
      </c>
      <c r="I156" s="184">
        <f>+' Part 1er Trim 2020'!$L$7*'CALCULO GARANTIA '!$Q34+ajuste!$Q33</f>
        <v>61990.72437097795</v>
      </c>
      <c r="J156" s="286">
        <f t="shared" ref="J156" si="1260">+K156/K$180*100</f>
        <v>0.20553760098968782</v>
      </c>
      <c r="K156" s="184">
        <f>+' Part 1er Trim 2020'!$L$8*'CALCULO GARANTIA '!$Q34+ajuste!$R33</f>
        <v>30953.186187990501</v>
      </c>
      <c r="L156" s="286">
        <f t="shared" ref="L156" si="1261">+M156/M$180*100</f>
        <v>0.20538367922070772</v>
      </c>
      <c r="M156" s="184">
        <f>+' Part 1er Trim 2020'!$L$9*'CALCULO GARANTIA '!$Q34+ajuste!$S33</f>
        <v>3198.6009910963226</v>
      </c>
      <c r="N156" s="286">
        <f t="shared" ref="N156" si="1262">+O156/O$180*100</f>
        <v>0.20528961958762226</v>
      </c>
      <c r="O156" s="184">
        <f>+' Part 1er Trim 2020'!$L$10*'CALCULO GARANTIA '!$Q34+ajuste!$T33</f>
        <v>33734.625675658281</v>
      </c>
      <c r="P156" s="286">
        <f t="shared" ref="P156" si="1263">+Q156/Q$180*100</f>
        <v>0.20530126576562735</v>
      </c>
      <c r="Q156" s="184">
        <f>+' Part 1er Trim 2020'!$L$11*'CALCULO GARANTIA '!$Q34+ajuste!$U33</f>
        <v>6495.1629537157523</v>
      </c>
      <c r="R156" s="286">
        <f t="shared" ref="R156" si="1264">+S156/S$180*100</f>
        <v>8.4237914768253083E-2</v>
      </c>
      <c r="S156" s="184">
        <f>(' Part 1er Trim 2020'!L$12*'COEF Art 14 F II'!$N35)+ajuste!V33</f>
        <v>13004.011095480646</v>
      </c>
      <c r="T156" s="286">
        <f t="shared" ref="T156" si="1265">+U156/U$180*100</f>
        <v>0</v>
      </c>
      <c r="U156" s="184">
        <f>+'ISR 4to TRIMESTRE'!B154</f>
        <v>0</v>
      </c>
      <c r="V156" s="329">
        <f t="shared" si="1028"/>
        <v>0.20498170724841991</v>
      </c>
      <c r="W156" s="328">
        <f>+' Part 1er Trim 2020'!$M$4*'CALCULO GARANTIA '!$Q34</f>
        <v>19274.413124068935</v>
      </c>
      <c r="X156" s="329">
        <f t="shared" si="1029"/>
        <v>0.20498170724841994</v>
      </c>
      <c r="Y156" s="328">
        <f>+' Part 1er Trim 2020'!$M$5*'CALCULO GARANTIA '!$Q34</f>
        <v>4245.4970780293024</v>
      </c>
      <c r="Z156" s="329">
        <f t="shared" si="1030"/>
        <v>0.20498170724841994</v>
      </c>
      <c r="AA156" s="328">
        <f>+' Part 1er Trim 2020'!$M$8*'CALCULO GARANTIA '!$Q34</f>
        <v>5.1999759494779179</v>
      </c>
      <c r="AB156" s="298">
        <f t="shared" ref="AB156" si="1266">+AC156/AC$180*100</f>
        <v>0.23780195606512641</v>
      </c>
      <c r="AC156" s="270">
        <f t="shared" si="1032"/>
        <v>2391705.4474727986</v>
      </c>
    </row>
    <row r="157" spans="1:29">
      <c r="A157" s="269" t="s">
        <v>29</v>
      </c>
      <c r="B157" s="286">
        <f t="shared" si="1019"/>
        <v>0.28325891466735253</v>
      </c>
      <c r="C157" s="184">
        <f>+' Part 1er Trim 2020'!$L$4*'CALCULO GARANTIA '!$Q35+ajuste!$N34</f>
        <v>1952166.340048034</v>
      </c>
      <c r="D157" s="286">
        <f t="shared" si="1019"/>
        <v>0.28328493375926433</v>
      </c>
      <c r="E157" s="184">
        <f>+' Part 1er Trim 2020'!$L$5*'CALCULO GARANTIA '!$Q35+ajuste!$O34</f>
        <v>274830.19384206174</v>
      </c>
      <c r="F157" s="286">
        <f t="shared" ref="F157" si="1267">+G157/G$180*100</f>
        <v>1.9144540953807878</v>
      </c>
      <c r="G157" s="184">
        <f>+'COEF Art 14 F III'!P94+ajuste!P34</f>
        <v>757279.85165200417</v>
      </c>
      <c r="H157" s="286">
        <f t="shared" ref="H157" si="1268">+I157/I$180*100</f>
        <v>0.28394292931286569</v>
      </c>
      <c r="I157" s="184">
        <f>+' Part 1er Trim 2020'!$L$7*'CALCULO GARANTIA '!$Q35+ajuste!$Q34</f>
        <v>85792.589119048091</v>
      </c>
      <c r="J157" s="286">
        <f t="shared" ref="J157" si="1269">+K157/K$180*100</f>
        <v>0.27998357189165468</v>
      </c>
      <c r="K157" s="184">
        <f>+' Part 1er Trim 2020'!$L$8*'CALCULO GARANTIA '!$Q35+ajuste!$R34</f>
        <v>42164.468148948661</v>
      </c>
      <c r="L157" s="286">
        <f t="shared" ref="L157" si="1270">+M157/M$180*100</f>
        <v>0.28162954598671985</v>
      </c>
      <c r="M157" s="184">
        <f>+' Part 1er Trim 2020'!$L$9*'CALCULO GARANTIA '!$Q35+ajuste!$S34</f>
        <v>4386.0376264225797</v>
      </c>
      <c r="N157" s="286">
        <f t="shared" ref="N157" si="1271">+O157/O$180*100</f>
        <v>0.28263429414003588</v>
      </c>
      <c r="O157" s="184">
        <f>+' Part 1er Trim 2020'!$L$10*'CALCULO GARANTIA '!$Q35+ajuste!$T34</f>
        <v>46444.443392075373</v>
      </c>
      <c r="P157" s="286">
        <f t="shared" ref="P157" si="1272">+Q157/Q$180*100</f>
        <v>0.28250610536387855</v>
      </c>
      <c r="Q157" s="184">
        <f>+' Part 1er Trim 2020'!$L$11*'CALCULO GARANTIA '!$Q35+ajuste!$U34</f>
        <v>8937.7100667890554</v>
      </c>
      <c r="R157" s="286">
        <f t="shared" ref="R157" si="1273">+S157/S$180*100</f>
        <v>0.16578804329336655</v>
      </c>
      <c r="S157" s="184">
        <f>(' Part 1er Trim 2020'!L$12*'COEF Art 14 F II'!$N36)+ajuste!V34</f>
        <v>25593.102113413977</v>
      </c>
      <c r="T157" s="286">
        <f t="shared" ref="T157" si="1274">+U157/U$180*100</f>
        <v>0.1606504938945981</v>
      </c>
      <c r="U157" s="184">
        <f>+'ISR 4to TRIMESTRE'!B155</f>
        <v>139221</v>
      </c>
      <c r="V157" s="329">
        <f t="shared" si="1028"/>
        <v>0.28592685058633283</v>
      </c>
      <c r="W157" s="328">
        <f>+' Part 1er Trim 2020'!$M$4*'CALCULO GARANTIA '!$Q35</f>
        <v>26885.678314631139</v>
      </c>
      <c r="X157" s="329">
        <f t="shared" si="1029"/>
        <v>0.28592685058633294</v>
      </c>
      <c r="Y157" s="328">
        <f>+' Part 1er Trim 2020'!$M$5*'CALCULO GARANTIA '!$Q35</f>
        <v>5921.999699335387</v>
      </c>
      <c r="Z157" s="329">
        <f t="shared" si="1030"/>
        <v>0.28592685058633294</v>
      </c>
      <c r="AA157" s="328">
        <f>+' Part 1er Trim 2020'!$M$8*'CALCULO GARANTIA '!$Q35</f>
        <v>7.2533923456740945</v>
      </c>
      <c r="AB157" s="298">
        <f t="shared" ref="AB157" si="1275">+AC157/AC$180*100</f>
        <v>0.33503488683150812</v>
      </c>
      <c r="AC157" s="270">
        <f t="shared" si="1032"/>
        <v>3369630.6674151104</v>
      </c>
    </row>
    <row r="158" spans="1:29">
      <c r="A158" s="269" t="s">
        <v>30</v>
      </c>
      <c r="B158" s="286">
        <f t="shared" si="1019"/>
        <v>0.26878545955817368</v>
      </c>
      <c r="C158" s="184">
        <f>+' Part 1er Trim 2020'!$L$4*'CALCULO GARANTIA '!$Q36+ajuste!$N35</f>
        <v>1852418.0517319671</v>
      </c>
      <c r="D158" s="286">
        <f t="shared" si="1019"/>
        <v>0.26878876827132964</v>
      </c>
      <c r="E158" s="184">
        <f>+' Part 1er Trim 2020'!$L$5*'CALCULO GARANTIA '!$Q36+ajuste!$O35</f>
        <v>260766.6715849929</v>
      </c>
      <c r="F158" s="286">
        <f t="shared" ref="F158" si="1276">+G158/G$180*100</f>
        <v>6.9810827525076347</v>
      </c>
      <c r="G158" s="184">
        <f>+'COEF Art 14 F III'!P95+ajuste!P35</f>
        <v>2761431.221539855</v>
      </c>
      <c r="H158" s="286">
        <f t="shared" ref="H158" si="1277">+I158/I$180*100</f>
        <v>0.26887250379526551</v>
      </c>
      <c r="I158" s="184">
        <f>+' Part 1er Trim 2020'!$L$7*'CALCULO GARANTIA '!$Q36+ajuste!$Q35</f>
        <v>81239.100756405838</v>
      </c>
      <c r="J158" s="286">
        <f t="shared" ref="J158" si="1278">+K158/K$180*100</f>
        <v>0.26836886901660845</v>
      </c>
      <c r="K158" s="184">
        <f>+' Part 1er Trim 2020'!$L$8*'CALCULO GARANTIA '!$Q36+ajuste!$R35</f>
        <v>40415.337776314162</v>
      </c>
      <c r="L158" s="286">
        <f t="shared" ref="L158" si="1279">+M158/M$180*100</f>
        <v>0.26857851184238946</v>
      </c>
      <c r="M158" s="184">
        <f>+' Part 1er Trim 2020'!$L$9*'CALCULO GARANTIA '!$Q36+ajuste!$S35</f>
        <v>4182.7836438895893</v>
      </c>
      <c r="N158" s="286">
        <f t="shared" ref="N158" si="1280">+O158/O$180*100</f>
        <v>0.26870603406385468</v>
      </c>
      <c r="O158" s="184">
        <f>+' Part 1er Trim 2020'!$L$10*'CALCULO GARANTIA '!$Q36+ajuste!$T35</f>
        <v>44155.654309962818</v>
      </c>
      <c r="P158" s="286">
        <f t="shared" ref="P158" si="1281">+Q158/Q$180*100</f>
        <v>0.26868934879826428</v>
      </c>
      <c r="Q158" s="184">
        <f>+' Part 1er Trim 2020'!$L$11*'CALCULO GARANTIA '!$Q36+ajuste!$U35</f>
        <v>8500.5861891022196</v>
      </c>
      <c r="R158" s="286">
        <f t="shared" ref="R158" si="1282">+S158/S$180*100</f>
        <v>0.13109966932251868</v>
      </c>
      <c r="S158" s="184">
        <f>(' Part 1er Trim 2020'!L$12*'COEF Art 14 F II'!$N37)+ajuste!V35</f>
        <v>20238.173738915677</v>
      </c>
      <c r="T158" s="286">
        <f t="shared" ref="T158" si="1283">+U158/U$180*100</f>
        <v>0.25571077709208262</v>
      </c>
      <c r="U158" s="184">
        <f>+'ISR 4to TRIMESTRE'!B156</f>
        <v>221601</v>
      </c>
      <c r="V158" s="329">
        <f t="shared" si="1028"/>
        <v>0.26912483216177685</v>
      </c>
      <c r="W158" s="328">
        <f>+' Part 1er Trim 2020'!$M$4*'CALCULO GARANTIA '!$Q36</f>
        <v>25305.78589993565</v>
      </c>
      <c r="X158" s="329">
        <f t="shared" si="1029"/>
        <v>0.26912483216177696</v>
      </c>
      <c r="Y158" s="328">
        <f>+' Part 1er Trim 2020'!$M$5*'CALCULO GARANTIA '!$Q36</f>
        <v>5574.003182553538</v>
      </c>
      <c r="Z158" s="329">
        <f t="shared" si="1030"/>
        <v>0.26912483216177696</v>
      </c>
      <c r="AA158" s="328">
        <f>+' Part 1er Trim 2020'!$M$8*'CALCULO GARANTIA '!$Q36</f>
        <v>6.8271587422799582</v>
      </c>
      <c r="AB158" s="298">
        <f t="shared" ref="AB158" si="1284">+AC158/AC$180*100</f>
        <v>0.5295359547670252</v>
      </c>
      <c r="AC158" s="270">
        <f t="shared" si="1032"/>
        <v>5325835.1975126369</v>
      </c>
    </row>
    <row r="159" spans="1:29">
      <c r="A159" s="269" t="s">
        <v>31</v>
      </c>
      <c r="B159" s="286">
        <f t="shared" si="1019"/>
        <v>2.4766852017785004</v>
      </c>
      <c r="C159" s="184">
        <f>+' Part 1er Trim 2020'!$L$4*'CALCULO GARANTIA '!$Q37+ajuste!$N36</f>
        <v>17068841.386633739</v>
      </c>
      <c r="D159" s="286">
        <f t="shared" si="1019"/>
        <v>2.4769127022354445</v>
      </c>
      <c r="E159" s="184">
        <f>+' Part 1er Trim 2020'!$L$5*'CALCULO GARANTIA '!$Q37+ajuste!$O36</f>
        <v>2402988.3589351675</v>
      </c>
      <c r="F159" s="286">
        <f t="shared" ref="F159" si="1285">+G159/G$180*100</f>
        <v>0</v>
      </c>
      <c r="G159" s="184">
        <f>+'COEF Art 14 F III'!P96+ajuste!P36</f>
        <v>0</v>
      </c>
      <c r="H159" s="286">
        <f t="shared" ref="H159" si="1286">+I159/I$180*100</f>
        <v>2.4826661425164258</v>
      </c>
      <c r="I159" s="184">
        <f>+' Part 1er Trim 2020'!$L$7*'CALCULO GARANTIA '!$Q37+ajuste!$Q36</f>
        <v>750130.86890427058</v>
      </c>
      <c r="J159" s="286">
        <f t="shared" ref="J159" si="1287">+K159/K$180*100</f>
        <v>2.4480470218700137</v>
      </c>
      <c r="K159" s="184">
        <f>+' Part 1er Trim 2020'!$L$8*'CALCULO GARANTIA '!$Q37+ajuste!$R36</f>
        <v>368666.63277197612</v>
      </c>
      <c r="L159" s="286">
        <f t="shared" ref="L159" si="1288">+M159/M$180*100</f>
        <v>2.4624385859292772</v>
      </c>
      <c r="M159" s="184">
        <f>+' Part 1er Trim 2020'!$L$9*'CALCULO GARANTIA '!$Q37+ajuste!$S36</f>
        <v>38349.485856678926</v>
      </c>
      <c r="N159" s="286">
        <f t="shared" ref="N159" si="1289">+O159/O$180*100</f>
        <v>2.4712240771548601</v>
      </c>
      <c r="O159" s="184">
        <f>+' Part 1er Trim 2020'!$L$10*'CALCULO GARANTIA '!$Q37+ajuste!$T36</f>
        <v>406088.81915683451</v>
      </c>
      <c r="P159" s="286">
        <f t="shared" ref="P159" si="1290">+Q159/Q$180*100</f>
        <v>2.4701001334017265</v>
      </c>
      <c r="Q159" s="184">
        <f>+' Part 1er Trim 2020'!$L$11*'CALCULO GARANTIA '!$Q37+ajuste!$U36</f>
        <v>78147.121103260899</v>
      </c>
      <c r="R159" s="286">
        <f t="shared" ref="R159" si="1291">+S159/S$180*100</f>
        <v>5.456896472280591</v>
      </c>
      <c r="S159" s="184">
        <f>(' Part 1er Trim 2020'!L$12*'COEF Art 14 F II'!$N38)+ajuste!V36</f>
        <v>842394.33594300493</v>
      </c>
      <c r="T159" s="286">
        <f t="shared" ref="T159" si="1292">+U159/U$180*100</f>
        <v>-8.4588420245103213E-2</v>
      </c>
      <c r="U159" s="184">
        <f>+'ISR 4to TRIMESTRE'!B157</f>
        <v>-73305</v>
      </c>
      <c r="V159" s="329">
        <f t="shared" si="1028"/>
        <v>2.5000123922594764</v>
      </c>
      <c r="W159" s="328">
        <f>+' Part 1er Trim 2020'!$M$4*'CALCULO GARANTIA '!$Q37</f>
        <v>235075.96024314247</v>
      </c>
      <c r="X159" s="329">
        <f t="shared" si="1029"/>
        <v>2.5000123922594772</v>
      </c>
      <c r="Y159" s="328">
        <f>+' Part 1er Trim 2020'!$M$5*'CALCULO GARANTIA '!$Q37</f>
        <v>51779.231663397462</v>
      </c>
      <c r="Z159" s="329">
        <f t="shared" si="1030"/>
        <v>2.5000123922594772</v>
      </c>
      <c r="AA159" s="328">
        <f>+' Part 1er Trim 2020'!$M$8*'CALCULO GARANTIA '!$Q37</f>
        <v>63.420314366838419</v>
      </c>
      <c r="AB159" s="298">
        <f t="shared" ref="AB159" si="1293">+AC159/AC$180*100</f>
        <v>2.20423632592748</v>
      </c>
      <c r="AC159" s="270">
        <f t="shared" si="1032"/>
        <v>22169220.621525839</v>
      </c>
    </row>
    <row r="160" spans="1:29">
      <c r="A160" s="269" t="s">
        <v>32</v>
      </c>
      <c r="B160" s="286">
        <f t="shared" si="1019"/>
        <v>0.48264975624226641</v>
      </c>
      <c r="C160" s="184">
        <f>+' Part 1er Trim 2020'!$L$4*'CALCULO GARANTIA '!$Q38+ajuste!$N37</f>
        <v>3326329.9383711759</v>
      </c>
      <c r="D160" s="286">
        <f t="shared" si="1019"/>
        <v>0.48269408479464787</v>
      </c>
      <c r="E160" s="184">
        <f>+' Part 1er Trim 2020'!$L$5*'CALCULO GARANTIA '!$Q38+ajuste!$O37</f>
        <v>468287.9076204712</v>
      </c>
      <c r="F160" s="286">
        <f t="shared" ref="F160" si="1294">+G160/G$180*100</f>
        <v>1.1515659629451991</v>
      </c>
      <c r="G160" s="184">
        <f>+'COEF Art 14 F III'!P97+ajuste!P37</f>
        <v>455512.46367867815</v>
      </c>
      <c r="H160" s="286">
        <f t="shared" ref="H160" si="1295">+I160/I$180*100</f>
        <v>0.48381528342738134</v>
      </c>
      <c r="I160" s="184">
        <f>+' Part 1er Trim 2020'!$L$7*'CALCULO GARANTIA '!$Q38+ajuste!$Q37</f>
        <v>146183.48102926463</v>
      </c>
      <c r="J160" s="286">
        <f t="shared" ref="J160" si="1296">+K160/K$180*100</f>
        <v>0.47706884293485191</v>
      </c>
      <c r="K160" s="184">
        <f>+' Part 1er Trim 2020'!$L$8*'CALCULO GARANTIA '!$Q38+ajuste!$R37</f>
        <v>71844.765379900215</v>
      </c>
      <c r="L160" s="286">
        <f t="shared" ref="L160" si="1297">+M160/M$180*100</f>
        <v>0.4798731781358444</v>
      </c>
      <c r="M160" s="184">
        <f>+' Part 1er Trim 2020'!$L$9*'CALCULO GARANTIA '!$Q38+ajuste!$S37</f>
        <v>7473.4410689780643</v>
      </c>
      <c r="N160" s="286">
        <f t="shared" ref="N160" si="1298">+O160/O$180*100</f>
        <v>0.48158553271751015</v>
      </c>
      <c r="O160" s="184">
        <f>+' Part 1er Trim 2020'!$L$10*'CALCULO GARANTIA '!$Q38+ajuste!$T37</f>
        <v>79137.501982186106</v>
      </c>
      <c r="P160" s="286">
        <f t="shared" ref="P160" si="1299">+Q160/Q$180*100</f>
        <v>0.48136644551611329</v>
      </c>
      <c r="Q160" s="184">
        <f>+' Part 1er Trim 2020'!$L$11*'CALCULO GARANTIA '!$Q38+ajuste!$U37</f>
        <v>15229.099988342867</v>
      </c>
      <c r="R160" s="286">
        <f t="shared" ref="R160" si="1300">+S160/S$180*100</f>
        <v>0.20462372141834251</v>
      </c>
      <c r="S160" s="184">
        <f>(' Part 1er Trim 2020'!L$12*'COEF Art 14 F II'!$N39)+ajuste!V37</f>
        <v>31588.259883250303</v>
      </c>
      <c r="T160" s="286">
        <f t="shared" ref="T160" si="1301">+U160/U$180*100</f>
        <v>0.14861621745047859</v>
      </c>
      <c r="U160" s="184">
        <f>+'ISR 4to TRIMESTRE'!B158</f>
        <v>128792</v>
      </c>
      <c r="V160" s="329">
        <f t="shared" si="1028"/>
        <v>0.48719569738559776</v>
      </c>
      <c r="W160" s="328">
        <f>+' Part 1er Trim 2020'!$M$4*'CALCULO GARANTIA '!$Q38</f>
        <v>45810.971475120583</v>
      </c>
      <c r="X160" s="329">
        <f t="shared" si="1029"/>
        <v>0.48719569738559787</v>
      </c>
      <c r="Y160" s="328">
        <f>+' Part 1er Trim 2020'!$M$5*'CALCULO GARANTIA '!$Q38</f>
        <v>10090.597534014574</v>
      </c>
      <c r="Z160" s="329">
        <f t="shared" si="1030"/>
        <v>0.48719569738559787</v>
      </c>
      <c r="AA160" s="328">
        <f>+' Part 1er Trim 2020'!$M$8*'CALCULO GARANTIA '!$Q38</f>
        <v>12.359180451277847</v>
      </c>
      <c r="AB160" s="298">
        <f t="shared" ref="AB160" si="1302">+AC160/AC$180*100</f>
        <v>0.47589045227007154</v>
      </c>
      <c r="AC160" s="270">
        <f t="shared" si="1032"/>
        <v>4786292.7871918343</v>
      </c>
    </row>
    <row r="161" spans="1:29">
      <c r="A161" s="269" t="s">
        <v>33</v>
      </c>
      <c r="B161" s="286">
        <f t="shared" si="1019"/>
        <v>1.7695906117589519</v>
      </c>
      <c r="C161" s="184">
        <f>+' Part 1er Trim 2020'!$L$4*'CALCULO GARANTIA '!$Q39+ajuste!$N38</f>
        <v>12195680.520762062</v>
      </c>
      <c r="D161" s="286">
        <f t="shared" si="1019"/>
        <v>1.769753160101295</v>
      </c>
      <c r="E161" s="184">
        <f>+' Part 1er Trim 2020'!$L$5*'CALCULO GARANTIA '!$Q39+ajuste!$O38</f>
        <v>1716934.2456332943</v>
      </c>
      <c r="F161" s="286">
        <f t="shared" ref="F161" si="1303">+G161/G$180*100</f>
        <v>1.0639307317802504</v>
      </c>
      <c r="G161" s="184">
        <f>+'COEF Art 14 F III'!P98+ajuste!P38</f>
        <v>420847.54535224452</v>
      </c>
      <c r="H161" s="286">
        <f t="shared" ref="H161" si="1304">+I161/I$180*100</f>
        <v>1.773863989017177</v>
      </c>
      <c r="I161" s="184">
        <f>+' Part 1er Trim 2020'!$L$7*'CALCULO GARANTIA '!$Q39+ajuste!$Q38</f>
        <v>535968.21280638489</v>
      </c>
      <c r="J161" s="286">
        <f t="shared" ref="J161" si="1305">+K161/K$180*100</f>
        <v>1.7491286727190316</v>
      </c>
      <c r="K161" s="184">
        <f>+' Part 1er Trim 2020'!$L$8*'CALCULO GARANTIA '!$Q39+ajuste!$R38</f>
        <v>263412.16990336112</v>
      </c>
      <c r="L161" s="286">
        <f t="shared" ref="L161" si="1306">+M161/M$180*100</f>
        <v>1.75941183744538</v>
      </c>
      <c r="M161" s="184">
        <f>+' Part 1er Trim 2020'!$L$9*'CALCULO GARANTIA '!$Q39+ajuste!$S38</f>
        <v>27400.699356212466</v>
      </c>
      <c r="N161" s="286">
        <f t="shared" ref="N161" si="1307">+O161/O$180*100</f>
        <v>1.7656886619225733</v>
      </c>
      <c r="O161" s="184">
        <f>+' Part 1er Trim 2020'!$L$10*'CALCULO GARANTIA '!$Q39+ajuste!$T38</f>
        <v>290150.30662224168</v>
      </c>
      <c r="P161" s="286">
        <f t="shared" ref="P161" si="1308">+Q161/Q$180*100</f>
        <v>1.7648854700836352</v>
      </c>
      <c r="Q161" s="184">
        <f>+' Part 1er Trim 2020'!$L$11*'CALCULO GARANTIA '!$Q39+ajuste!$U38</f>
        <v>55836.084010923194</v>
      </c>
      <c r="R161" s="286">
        <f t="shared" ref="R161" si="1309">+S161/S$180*100</f>
        <v>1.6101992938507175</v>
      </c>
      <c r="S161" s="184">
        <f>(' Part 1er Trim 2020'!L$12*'COEF Art 14 F II'!$N40)+ajuste!V38</f>
        <v>248570.36811482394</v>
      </c>
      <c r="T161" s="286">
        <f t="shared" ref="T161" si="1310">+U161/U$180*100</f>
        <v>1.0401288942665863</v>
      </c>
      <c r="U161" s="184">
        <f>+'ISR 4to TRIMESTRE'!B159</f>
        <v>901384</v>
      </c>
      <c r="V161" s="329">
        <f t="shared" si="1028"/>
        <v>1.7862578786575032</v>
      </c>
      <c r="W161" s="328">
        <f>+' Part 1er Trim 2020'!$M$4*'CALCULO GARANTIA '!$Q39</f>
        <v>167961.68185701902</v>
      </c>
      <c r="X161" s="329">
        <f t="shared" si="1029"/>
        <v>1.7862578786575034</v>
      </c>
      <c r="Y161" s="328">
        <f>+' Part 1er Trim 2020'!$M$5*'CALCULO GARANTIA '!$Q39</f>
        <v>36996.240817023965</v>
      </c>
      <c r="Z161" s="329">
        <f t="shared" si="1030"/>
        <v>1.7862578786575034</v>
      </c>
      <c r="AA161" s="328">
        <f>+' Part 1er Trim 2020'!$M$8*'CALCULO GARANTIA '!$Q39</f>
        <v>45.313789865783555</v>
      </c>
      <c r="AB161" s="298">
        <f t="shared" ref="AB161" si="1311">+AC161/AC$180*100</f>
        <v>1.6764703809692261</v>
      </c>
      <c r="AC161" s="270">
        <f t="shared" si="1032"/>
        <v>16861187.389025461</v>
      </c>
    </row>
    <row r="162" spans="1:29">
      <c r="A162" s="269" t="s">
        <v>34</v>
      </c>
      <c r="B162" s="286">
        <f t="shared" si="1019"/>
        <v>0.38180526023249017</v>
      </c>
      <c r="C162" s="184">
        <f>+' Part 1er Trim 2020'!$L$4*'CALCULO GARANTIA '!$Q40+ajuste!$N39</f>
        <v>2631328.9322401467</v>
      </c>
      <c r="D162" s="286">
        <f t="shared" si="1019"/>
        <v>0.3817986553721705</v>
      </c>
      <c r="E162" s="184">
        <f>+' Part 1er Trim 2020'!$L$5*'CALCULO GARANTIA '!$Q40+ajuste!$O39</f>
        <v>370403.73828613682</v>
      </c>
      <c r="F162" s="286">
        <f t="shared" ref="F162" si="1312">+G162/G$180*100</f>
        <v>0</v>
      </c>
      <c r="G162" s="184">
        <f>+'COEF Art 14 F III'!P99+ajuste!P39</f>
        <v>0</v>
      </c>
      <c r="H162" s="286">
        <f t="shared" ref="H162" si="1313">+I162/I$180*100</f>
        <v>0.38163137743080205</v>
      </c>
      <c r="I162" s="184">
        <f>+' Part 1er Trim 2020'!$L$7*'CALCULO GARANTIA '!$Q40+ajuste!$Q39</f>
        <v>115308.8898465965</v>
      </c>
      <c r="J162" s="286">
        <f t="shared" ref="J162" si="1314">+K162/K$180*100</f>
        <v>0.38263769455633495</v>
      </c>
      <c r="K162" s="184">
        <f>+' Part 1er Trim 2020'!$L$8*'CALCULO GARANTIA '!$Q40+ajuste!$R39</f>
        <v>57623.791194974117</v>
      </c>
      <c r="L162" s="286">
        <f t="shared" ref="L162" si="1315">+M162/M$180*100</f>
        <v>0.38221938678032136</v>
      </c>
      <c r="M162" s="184">
        <f>+' Part 1er Trim 2020'!$L$9*'CALCULO GARANTIA '!$Q40+ajuste!$S39</f>
        <v>5952.6020471080337</v>
      </c>
      <c r="N162" s="286">
        <f t="shared" ref="N162" si="1316">+O162/O$180*100</f>
        <v>0.38196397089996476</v>
      </c>
      <c r="O162" s="184">
        <f>+' Part 1er Trim 2020'!$L$10*'CALCULO GARANTIA '!$Q40+ajuste!$T39</f>
        <v>62766.990390366795</v>
      </c>
      <c r="P162" s="286">
        <f t="shared" ref="P162" si="1317">+Q162/Q$180*100</f>
        <v>0.38199707258865362</v>
      </c>
      <c r="Q162" s="184">
        <f>+' Part 1er Trim 2020'!$L$11*'CALCULO GARANTIA '!$Q40+ajuste!$U39</f>
        <v>12085.328480819795</v>
      </c>
      <c r="R162" s="286">
        <f t="shared" ref="R162" si="1318">+S162/S$180*100</f>
        <v>0.19518079555780196</v>
      </c>
      <c r="S162" s="184">
        <f>(' Part 1er Trim 2020'!L$12*'COEF Art 14 F II'!$N41)+ajuste!V39</f>
        <v>30130.532528506366</v>
      </c>
      <c r="T162" s="286">
        <f t="shared" ref="T162" si="1319">+U162/U$180*100</f>
        <v>0.58505346327413232</v>
      </c>
      <c r="U162" s="184">
        <f>+'ISR 4to TRIMESTRE'!B160</f>
        <v>507012</v>
      </c>
      <c r="V162" s="329">
        <f t="shared" si="1028"/>
        <v>0.38112714727737662</v>
      </c>
      <c r="W162" s="328">
        <f>+' Part 1er Trim 2020'!$M$4*'CALCULO GARANTIA '!$Q40</f>
        <v>35837.354406065657</v>
      </c>
      <c r="X162" s="329">
        <f t="shared" si="1029"/>
        <v>0.38112714727737668</v>
      </c>
      <c r="Y162" s="328">
        <f>+' Part 1er Trim 2020'!$M$5*'CALCULO GARANTIA '!$Q40</f>
        <v>7893.7492122786425</v>
      </c>
      <c r="Z162" s="329">
        <f t="shared" si="1030"/>
        <v>0.38112714727737673</v>
      </c>
      <c r="AA162" s="328">
        <f>+' Part 1er Trim 2020'!$M$8*'CALCULO GARANTIA '!$Q40</f>
        <v>9.6684334721324934</v>
      </c>
      <c r="AB162" s="298">
        <f t="shared" ref="AB162" si="1320">+AC162/AC$180*100</f>
        <v>0.38144010824904356</v>
      </c>
      <c r="AC162" s="270">
        <f t="shared" si="1032"/>
        <v>3836353.5770664713</v>
      </c>
    </row>
    <row r="163" spans="1:29">
      <c r="A163" s="269" t="s">
        <v>35</v>
      </c>
      <c r="B163" s="286">
        <f t="shared" si="1019"/>
        <v>0.36761984190814262</v>
      </c>
      <c r="C163" s="184">
        <f>+' Part 1er Trim 2020'!$L$4*'CALCULO GARANTIA '!$Q41+ajuste!$N40</f>
        <v>2533565.7384327687</v>
      </c>
      <c r="D163" s="286">
        <f t="shared" si="1019"/>
        <v>0.36760736994832022</v>
      </c>
      <c r="E163" s="184">
        <f>+' Part 1er Trim 2020'!$L$5*'CALCULO GARANTIA '!$Q41+ajuste!$O40</f>
        <v>356635.99683886598</v>
      </c>
      <c r="F163" s="286">
        <f t="shared" ref="F163" si="1321">+G163/G$180*100</f>
        <v>2.9079190482245489</v>
      </c>
      <c r="G163" s="184">
        <f>+'COEF Art 14 F III'!P100+ajuste!P40</f>
        <v>1150254.012759455</v>
      </c>
      <c r="H163" s="286">
        <f t="shared" ref="H163" si="1322">+I163/I$180*100</f>
        <v>0.36729185888475191</v>
      </c>
      <c r="I163" s="184">
        <f>+' Part 1er Trim 2020'!$L$7*'CALCULO GARANTIA '!$Q41+ajuste!$Q40</f>
        <v>110976.24305111771</v>
      </c>
      <c r="J163" s="286">
        <f t="shared" ref="J163" si="1323">+K163/K$180*100</f>
        <v>0.36919018937242082</v>
      </c>
      <c r="K163" s="184">
        <f>+' Part 1er Trim 2020'!$L$8*'CALCULO GARANTIA '!$Q41+ajuste!$R40</f>
        <v>55598.64771895123</v>
      </c>
      <c r="L163" s="286">
        <f t="shared" ref="L163" si="1324">+M163/M$180*100</f>
        <v>0.36840140998445636</v>
      </c>
      <c r="M163" s="184">
        <f>+' Part 1er Trim 2020'!$L$9*'CALCULO GARANTIA '!$Q41+ajuste!$S40</f>
        <v>5737.4038656269049</v>
      </c>
      <c r="N163" s="286">
        <f t="shared" ref="N163" si="1325">+O163/O$180*100</f>
        <v>0.36791923782563424</v>
      </c>
      <c r="O163" s="184">
        <f>+' Part 1er Trim 2020'!$L$10*'CALCULO GARANTIA '!$Q41+ajuste!$T40</f>
        <v>60459.061650819152</v>
      </c>
      <c r="P163" s="286">
        <f t="shared" ref="P163" si="1326">+Q163/Q$180*100</f>
        <v>0.36798117305498956</v>
      </c>
      <c r="Q163" s="184">
        <f>+' Part 1er Trim 2020'!$L$11*'CALCULO GARANTIA '!$Q41+ajuste!$U40</f>
        <v>11641.904271648171</v>
      </c>
      <c r="R163" s="286">
        <f t="shared" ref="R163" si="1327">+S163/S$180*100</f>
        <v>0.12750092093924831</v>
      </c>
      <c r="S163" s="184">
        <f>(' Part 1er Trim 2020'!L$12*'COEF Art 14 F II'!$N42)+ajuste!V40</f>
        <v>19682.62622762415</v>
      </c>
      <c r="T163" s="286">
        <f t="shared" ref="T163" si="1328">+U163/U$180*100</f>
        <v>0.26141347094449785</v>
      </c>
      <c r="U163" s="184">
        <f>+'ISR 4to TRIMESTRE'!B161</f>
        <v>226543</v>
      </c>
      <c r="V163" s="329">
        <f t="shared" si="1028"/>
        <v>0.36634068049684809</v>
      </c>
      <c r="W163" s="328">
        <f>+' Part 1er Trim 2020'!$M$4*'CALCULO GARANTIA '!$Q41</f>
        <v>34446.984147182833</v>
      </c>
      <c r="X163" s="329">
        <f t="shared" si="1029"/>
        <v>0.36634068049684815</v>
      </c>
      <c r="Y163" s="328">
        <f>+' Part 1er Trim 2020'!$M$5*'CALCULO GARANTIA '!$Q41</f>
        <v>7587.4979747717152</v>
      </c>
      <c r="Z163" s="329">
        <f t="shared" si="1030"/>
        <v>0.36634068049684815</v>
      </c>
      <c r="AA163" s="328">
        <f>+' Part 1er Trim 2020'!$M$8*'CALCULO GARANTIA '!$Q41</f>
        <v>9.2933303828440437</v>
      </c>
      <c r="AB163" s="298">
        <f t="shared" ref="AB163" si="1329">+AC163/AC$180*100</f>
        <v>0.45469698639842648</v>
      </c>
      <c r="AC163" s="270">
        <f t="shared" si="1032"/>
        <v>4573138.4102692138</v>
      </c>
    </row>
    <row r="164" spans="1:29">
      <c r="A164" s="269" t="s">
        <v>36</v>
      </c>
      <c r="B164" s="286">
        <f t="shared" si="1019"/>
        <v>0.3810641367708279</v>
      </c>
      <c r="C164" s="184">
        <f>+' Part 1er Trim 2020'!$L$4*'CALCULO GARANTIA '!$Q42+ajuste!$N41</f>
        <v>2626221.2508901139</v>
      </c>
      <c r="D164" s="286">
        <f t="shared" si="1019"/>
        <v>0.38109913152565639</v>
      </c>
      <c r="E164" s="184">
        <f>+' Part 1er Trim 2020'!$L$5*'CALCULO GARANTIA '!$Q42+ajuste!$O41</f>
        <v>369725.09197839501</v>
      </c>
      <c r="F164" s="286">
        <f t="shared" ref="F164" si="1330">+G164/G$180*100</f>
        <v>1.5763516787769927</v>
      </c>
      <c r="G164" s="184">
        <f>+'COEF Art 14 F III'!P101+ajuste!P41</f>
        <v>623540.34413042024</v>
      </c>
      <c r="H164" s="286">
        <f t="shared" ref="H164" si="1331">+I164/I$180*100</f>
        <v>0.38198437557049236</v>
      </c>
      <c r="I164" s="184">
        <f>+' Part 1er Trim 2020'!$L$7*'CALCULO GARANTIA '!$Q42+ajuste!$Q41</f>
        <v>115415.54728100252</v>
      </c>
      <c r="J164" s="286">
        <f t="shared" ref="J164" si="1332">+K164/K$180*100</f>
        <v>0.37665777712076187</v>
      </c>
      <c r="K164" s="184">
        <f>+' Part 1er Trim 2020'!$L$8*'CALCULO GARANTIA '!$Q42+ajuste!$R41</f>
        <v>56723.238221304877</v>
      </c>
      <c r="L164" s="286">
        <f t="shared" ref="L164" si="1333">+M164/M$180*100</f>
        <v>0.37887182111070139</v>
      </c>
      <c r="M164" s="184">
        <f>+' Part 1er Trim 2020'!$L$9*'CALCULO GARANTIA '!$Q42+ajuste!$S41</f>
        <v>5900.4677835227558</v>
      </c>
      <c r="N164" s="286">
        <f t="shared" ref="N164" si="1334">+O164/O$180*100</f>
        <v>0.38022391909321807</v>
      </c>
      <c r="O164" s="184">
        <f>+' Part 1er Trim 2020'!$L$10*'CALCULO GARANTIA '!$Q42+ajuste!$T41</f>
        <v>62481.052911039958</v>
      </c>
      <c r="P164" s="286">
        <f t="shared" ref="P164" si="1335">+Q164/Q$180*100</f>
        <v>0.38005099140076265</v>
      </c>
      <c r="Q164" s="184">
        <f>+' Part 1er Trim 2020'!$L$11*'CALCULO GARANTIA '!$Q42+ajuste!$U41</f>
        <v>12023.759866571978</v>
      </c>
      <c r="R164" s="286">
        <f t="shared" ref="R164" si="1336">+S164/S$180*100</f>
        <v>0.210896946868218</v>
      </c>
      <c r="S164" s="184">
        <f>(' Part 1er Trim 2020'!L$12*'COEF Art 14 F II'!$N43)+ajuste!V41</f>
        <v>32556.672902246075</v>
      </c>
      <c r="T164" s="286">
        <f t="shared" ref="T164" si="1337">+U164/U$180*100</f>
        <v>0</v>
      </c>
      <c r="U164" s="184">
        <f>+'ISR 4to TRIMESTRE'!B162</f>
        <v>0</v>
      </c>
      <c r="V164" s="329">
        <f t="shared" si="1028"/>
        <v>0.38465326789431242</v>
      </c>
      <c r="W164" s="328">
        <f>+' Part 1er Trim 2020'!$M$4*'CALCULO GARANTIA '!$Q42</f>
        <v>36168.915238534239</v>
      </c>
      <c r="X164" s="329">
        <f t="shared" si="1029"/>
        <v>0.38465326789431248</v>
      </c>
      <c r="Y164" s="328">
        <f>+' Part 1er Trim 2020'!$M$5*'CALCULO GARANTIA '!$Q42</f>
        <v>7966.7807767871636</v>
      </c>
      <c r="Z164" s="329">
        <f t="shared" si="1030"/>
        <v>0.38465326789431248</v>
      </c>
      <c r="AA164" s="328">
        <f>+' Part 1er Trim 2020'!$M$8*'CALCULO GARANTIA '!$Q42</f>
        <v>9.7578840999429204</v>
      </c>
      <c r="AB164" s="298">
        <f t="shared" ref="AB164" si="1338">+AC164/AC$180*100</f>
        <v>0.39261373251566661</v>
      </c>
      <c r="AC164" s="270">
        <f t="shared" si="1032"/>
        <v>3948732.8798640384</v>
      </c>
    </row>
    <row r="165" spans="1:29">
      <c r="A165" s="269" t="s">
        <v>37</v>
      </c>
      <c r="B165" s="286">
        <f t="shared" si="1019"/>
        <v>0.53674534987571865</v>
      </c>
      <c r="C165" s="184">
        <f>+' Part 1er Trim 2020'!$L$4*'CALCULO GARANTIA '!$Q43+ajuste!$N42</f>
        <v>3699146.4379336298</v>
      </c>
      <c r="D165" s="286">
        <f t="shared" si="1019"/>
        <v>0.53679464224291484</v>
      </c>
      <c r="E165" s="184">
        <f>+' Part 1er Trim 2020'!$L$5*'CALCULO GARANTIA '!$Q43+ajuste!$O42</f>
        <v>520773.81462993479</v>
      </c>
      <c r="F165" s="286">
        <f t="shared" ref="F165" si="1339">+G165/G$180*100</f>
        <v>0.51089362195780985</v>
      </c>
      <c r="G165" s="184">
        <f>+'COEF Art 14 F III'!P102+ajuste!P42</f>
        <v>202088.65137046415</v>
      </c>
      <c r="H165" s="286">
        <f t="shared" ref="H165" si="1340">+I165/I$180*100</f>
        <v>0.53804153757210671</v>
      </c>
      <c r="I165" s="184">
        <f>+' Part 1er Trim 2020'!$L$7*'CALCULO GARANTIA '!$Q43+ajuste!$Q42</f>
        <v>162567.79724577241</v>
      </c>
      <c r="J165" s="286">
        <f t="shared" ref="J165" si="1341">+K165/K$180*100</f>
        <v>0.53053889081773598</v>
      </c>
      <c r="K165" s="184">
        <f>+' Part 1er Trim 2020'!$L$8*'CALCULO GARANTIA '!$Q43+ajuste!$R42</f>
        <v>79897.152581221671</v>
      </c>
      <c r="L165" s="286">
        <f t="shared" ref="L165" si="1342">+M165/M$180*100</f>
        <v>0.53365817364206491</v>
      </c>
      <c r="M165" s="184">
        <f>+' Part 1er Trim 2020'!$L$9*'CALCULO GARANTIA '!$Q43+ajuste!$S42</f>
        <v>8311.0769540935307</v>
      </c>
      <c r="N165" s="286">
        <f t="shared" ref="N165" si="1343">+O165/O$180*100</f>
        <v>0.53556184902325632</v>
      </c>
      <c r="O165" s="184">
        <f>+' Part 1er Trim 2020'!$L$10*'CALCULO GARANTIA '!$Q43+ajuste!$T42</f>
        <v>88007.267679949931</v>
      </c>
      <c r="P165" s="286">
        <f t="shared" ref="P165" si="1344">+Q165/Q$180*100</f>
        <v>0.53531830561999394</v>
      </c>
      <c r="Q165" s="184">
        <f>+' Part 1er Trim 2020'!$L$11*'CALCULO GARANTIA '!$Q43+ajuste!$U42</f>
        <v>16935.987287473443</v>
      </c>
      <c r="R165" s="286">
        <f t="shared" ref="R165" si="1345">+S165/S$180*100</f>
        <v>0.21907565827628525</v>
      </c>
      <c r="S165" s="184">
        <f>(' Part 1er Trim 2020'!L$12*'COEF Art 14 F II'!$N44)+ajuste!V42</f>
        <v>33819.240407505873</v>
      </c>
      <c r="T165" s="286">
        <f t="shared" ref="T165" si="1346">+U165/U$180*100</f>
        <v>0</v>
      </c>
      <c r="U165" s="184">
        <f>+'ISR 4to TRIMESTRE'!B163</f>
        <v>0</v>
      </c>
      <c r="V165" s="329">
        <f t="shared" si="1028"/>
        <v>0.54180080132073749</v>
      </c>
      <c r="W165" s="328">
        <f>+' Part 1er Trim 2020'!$M$4*'CALCULO GARANTIA '!$Q43</f>
        <v>50945.484920523253</v>
      </c>
      <c r="X165" s="329">
        <f t="shared" si="1029"/>
        <v>0.5418008013207376</v>
      </c>
      <c r="Y165" s="328">
        <f>+' Part 1er Trim 2020'!$M$5*'CALCULO GARANTIA '!$Q43</f>
        <v>11221.556058626576</v>
      </c>
      <c r="Z165" s="329">
        <f t="shared" si="1030"/>
        <v>0.5418008013207376</v>
      </c>
      <c r="AA165" s="328">
        <f>+' Part 1er Trim 2020'!$M$8*'CALCULO GARANTIA '!$Q43</f>
        <v>13.744402727904474</v>
      </c>
      <c r="AB165" s="298">
        <f t="shared" ref="AB165" si="1347">+AC165/AC$180*100</f>
        <v>0.48458396214402361</v>
      </c>
      <c r="AC165" s="270">
        <f t="shared" si="1032"/>
        <v>4873728.2114719246</v>
      </c>
    </row>
    <row r="166" spans="1:29">
      <c r="A166" s="269" t="s">
        <v>38</v>
      </c>
      <c r="B166" s="286">
        <f t="shared" si="1019"/>
        <v>1.259254155671883</v>
      </c>
      <c r="C166" s="184">
        <f>+' Part 1er Trim 2020'!$L$4*'CALCULO GARANTIA '!$Q44+ajuste!$N43</f>
        <v>8678539.1349647418</v>
      </c>
      <c r="D166" s="286">
        <f t="shared" si="1019"/>
        <v>1.2593698288987694</v>
      </c>
      <c r="E166" s="184">
        <f>+' Part 1er Trim 2020'!$L$5*'CALCULO GARANTIA '!$Q44+ajuste!$O43</f>
        <v>1221783.4870428366</v>
      </c>
      <c r="F166" s="286">
        <f t="shared" ref="F166" si="1348">+G166/G$180*100</f>
        <v>1.6503691129703129</v>
      </c>
      <c r="G166" s="184">
        <f>+'COEF Art 14 F III'!P103+ajuste!P43</f>
        <v>652818.61814117967</v>
      </c>
      <c r="H166" s="286">
        <f t="shared" ref="H166" si="1349">+I166/I$180*100</f>
        <v>1.262295101153061</v>
      </c>
      <c r="I166" s="184">
        <f>+' Part 1er Trim 2020'!$L$7*'CALCULO GARANTIA '!$Q44+ajuste!$Q43</f>
        <v>381399.05516324774</v>
      </c>
      <c r="J166" s="286">
        <f t="shared" ref="J166" si="1350">+K166/K$180*100</f>
        <v>1.2446932628751481</v>
      </c>
      <c r="K166" s="184">
        <f>+' Part 1er Trim 2020'!$L$8*'CALCULO GARANTIA '!$Q44+ajuste!$R43</f>
        <v>187446.10293785049</v>
      </c>
      <c r="L166" s="286">
        <f t="shared" ref="L166" si="1351">+M166/M$180*100</f>
        <v>1.2520107311757933</v>
      </c>
      <c r="M166" s="184">
        <f>+' Part 1er Trim 2020'!$L$9*'CALCULO GARANTIA '!$Q44+ajuste!$S43</f>
        <v>19498.544289386522</v>
      </c>
      <c r="N166" s="286">
        <f t="shared" ref="N166" si="1352">+O166/O$180*100</f>
        <v>1.2564775003530535</v>
      </c>
      <c r="O166" s="184">
        <f>+' Part 1er Trim 2020'!$L$10*'CALCULO GARANTIA '!$Q44+ajuste!$T43</f>
        <v>206473.16814869642</v>
      </c>
      <c r="P166" s="286">
        <f t="shared" ref="P166" si="1353">+Q166/Q$180*100</f>
        <v>1.2559062846949083</v>
      </c>
      <c r="Q166" s="184">
        <f>+' Part 1er Trim 2020'!$L$11*'CALCULO GARANTIA '!$Q44+ajuste!$U43</f>
        <v>39733.393475525758</v>
      </c>
      <c r="R166" s="286">
        <f t="shared" ref="R166" si="1354">+S166/S$180*100</f>
        <v>1.1983301330765064</v>
      </c>
      <c r="S166" s="184">
        <f>(' Part 1er Trim 2020'!L$12*'COEF Art 14 F II'!$N45)+ajuste!V43</f>
        <v>184989.12739526315</v>
      </c>
      <c r="T166" s="286">
        <f t="shared" ref="T166" si="1355">+U166/U$180*100</f>
        <v>2.1952071108322819</v>
      </c>
      <c r="U166" s="184">
        <f>+'ISR 4to TRIMESTRE'!B164</f>
        <v>1902384</v>
      </c>
      <c r="V166" s="329">
        <f t="shared" si="1028"/>
        <v>1.2711147124051203</v>
      </c>
      <c r="W166" s="328">
        <f>+' Part 1er Trim 2020'!$M$4*'CALCULO GARANTIA '!$Q44</f>
        <v>119522.81217604708</v>
      </c>
      <c r="X166" s="329">
        <f t="shared" si="1029"/>
        <v>1.2711147124051205</v>
      </c>
      <c r="Y166" s="328">
        <f>+' Part 1er Trim 2020'!$M$5*'CALCULO GARANTIA '!$Q44</f>
        <v>26326.806766302772</v>
      </c>
      <c r="Z166" s="329">
        <f t="shared" si="1030"/>
        <v>1.2711147124051205</v>
      </c>
      <c r="AA166" s="328">
        <f>+' Part 1er Trim 2020'!$M$8*'CALCULO GARANTIA '!$Q44</f>
        <v>32.2456380242931</v>
      </c>
      <c r="AB166" s="298">
        <f t="shared" ref="AB166" si="1356">+AC166/AC$180*100</f>
        <v>1.3543004317956033</v>
      </c>
      <c r="AC166" s="270">
        <f t="shared" si="1032"/>
        <v>13620946.496139102</v>
      </c>
    </row>
    <row r="167" spans="1:29">
      <c r="A167" s="269" t="s">
        <v>39</v>
      </c>
      <c r="B167" s="286">
        <f t="shared" si="1019"/>
        <v>26.4563657358744</v>
      </c>
      <c r="C167" s="184">
        <f>+' Part 1er Trim 2020'!$L$4*'CALCULO GARANTIA '!$Q45+ajuste!$N44</f>
        <v>182332219.72987676</v>
      </c>
      <c r="D167" s="286">
        <f t="shared" si="1019"/>
        <v>26.454899151077559</v>
      </c>
      <c r="E167" s="184">
        <f>+' Part 1er Trim 2020'!$L$5*'CALCULO GARANTIA '!$Q45+ajuste!$O44</f>
        <v>25665343.247450653</v>
      </c>
      <c r="F167" s="286">
        <f t="shared" ref="F167" si="1357">+G167/G$180*100</f>
        <v>0</v>
      </c>
      <c r="G167" s="184">
        <f>+'COEF Art 14 F III'!P104+ajuste!P44</f>
        <v>0</v>
      </c>
      <c r="H167" s="286">
        <f t="shared" ref="H167" si="1358">+I167/I$180*100</f>
        <v>26.417809609755118</v>
      </c>
      <c r="I167" s="184">
        <f>+' Part 1er Trim 2020'!$L$7*'CALCULO GARANTIA '!$Q45+ajuste!$Q44</f>
        <v>7982069.8150847256</v>
      </c>
      <c r="J167" s="286">
        <f t="shared" ref="J167" si="1359">+K167/K$180*100</f>
        <v>26.640981890715597</v>
      </c>
      <c r="K167" s="184">
        <f>+' Part 1er Trim 2020'!$L$8*'CALCULO GARANTIA '!$Q45+ajuste!$R44</f>
        <v>4012031.2231121934</v>
      </c>
      <c r="L167" s="286">
        <f t="shared" ref="L167" si="1360">+M167/M$180*100</f>
        <v>26.548204905649698</v>
      </c>
      <c r="M167" s="184">
        <f>+' Part 1er Trim 2020'!$L$9*'CALCULO GARANTIA '!$Q45+ajuste!$S44</f>
        <v>413456.00022963091</v>
      </c>
      <c r="N167" s="286">
        <f t="shared" ref="N167" si="1361">+O167/O$180*100</f>
        <v>26.491570522071168</v>
      </c>
      <c r="O167" s="184">
        <f>+' Part 1er Trim 2020'!$L$10*'CALCULO GARANTIA '!$Q45+ajuste!$T44</f>
        <v>4353280.0972478287</v>
      </c>
      <c r="P167" s="286">
        <f t="shared" ref="P167" si="1362">+Q167/Q$180*100</f>
        <v>26.498816324983938</v>
      </c>
      <c r="Q167" s="184">
        <f>+' Part 1er Trim 2020'!$L$11*'CALCULO GARANTIA '!$Q45+ajuste!$U44</f>
        <v>838349.09380363952</v>
      </c>
      <c r="R167" s="286">
        <f t="shared" ref="R167" si="1363">+S167/S$180*100</f>
        <v>22.942290523682985</v>
      </c>
      <c r="S167" s="184">
        <f>(' Part 1er Trim 2020'!L$12*'COEF Art 14 F II'!$N46)+ajuste!V44</f>
        <v>3541657.0002531772</v>
      </c>
      <c r="T167" s="286">
        <f t="shared" ref="T167" si="1364">+U167/U$180*100</f>
        <v>43.647632923943306</v>
      </c>
      <c r="U167" s="184">
        <f>+'ISR 4to TRIMESTRE'!B165</f>
        <v>37825387</v>
      </c>
      <c r="V167" s="329">
        <f t="shared" si="1028"/>
        <v>26.30598675464535</v>
      </c>
      <c r="W167" s="328">
        <f>+' Part 1er Trim 2020'!$M$4*'CALCULO GARANTIA '!$Q45</f>
        <v>2473549.7774483892</v>
      </c>
      <c r="X167" s="329">
        <f t="shared" si="1029"/>
        <v>26.305986754645357</v>
      </c>
      <c r="Y167" s="328">
        <f>+' Part 1er Trim 2020'!$M$5*'CALCULO GARANTIA '!$Q45</f>
        <v>544838.81220764515</v>
      </c>
      <c r="Z167" s="329">
        <f t="shared" si="1030"/>
        <v>26.305986754645357</v>
      </c>
      <c r="AA167" s="328">
        <f>+' Part 1er Trim 2020'!$M$8*'CALCULO GARANTIA '!$Q45</f>
        <v>667.33027199184346</v>
      </c>
      <c r="AB167" s="298">
        <f t="shared" ref="AB167" si="1365">+AC167/AC$180*100</f>
        <v>26.843794537606215</v>
      </c>
      <c r="AC167" s="270">
        <f t="shared" si="1032"/>
        <v>269982849.12698668</v>
      </c>
    </row>
    <row r="168" spans="1:29">
      <c r="A168" s="269" t="s">
        <v>40</v>
      </c>
      <c r="B168" s="286">
        <f t="shared" si="1019"/>
        <v>0.13459227159408324</v>
      </c>
      <c r="C168" s="184">
        <f>+' Part 1er Trim 2020'!$L$4*'CALCULO GARANTIA '!$Q46+ajuste!$N45</f>
        <v>927584.22994429304</v>
      </c>
      <c r="D168" s="286">
        <f t="shared" si="1019"/>
        <v>0.13460463309754842</v>
      </c>
      <c r="E168" s="184">
        <f>+' Part 1er Trim 2020'!$L$5*'CALCULO GARANTIA '!$Q46+ajuste!$O45</f>
        <v>130587.3097991009</v>
      </c>
      <c r="F168" s="286">
        <f t="shared" ref="F168" si="1366">+G168/G$180*100</f>
        <v>1.3663636336916143</v>
      </c>
      <c r="G168" s="184">
        <f>+'COEF Art 14 F III'!P105+ajuste!P45</f>
        <v>540477.64964501362</v>
      </c>
      <c r="H168" s="286">
        <f t="shared" ref="H168" si="1367">+I168/I$180*100</f>
        <v>0.13491730132380891</v>
      </c>
      <c r="I168" s="184">
        <f>+' Part 1er Trim 2020'!$L$7*'CALCULO GARANTIA '!$Q46+ajuste!$Q45</f>
        <v>40764.898162934725</v>
      </c>
      <c r="J168" s="286">
        <f t="shared" ref="J168" si="1368">+K168/K$180*100</f>
        <v>0.13303596938222817</v>
      </c>
      <c r="K168" s="184">
        <f>+' Part 1er Trim 2020'!$L$8*'CALCULO GARANTIA '!$Q46+ajuste!$R45</f>
        <v>20034.714379071273</v>
      </c>
      <c r="L168" s="286">
        <f t="shared" ref="L168" si="1369">+M168/M$180*100</f>
        <v>0.13381828653007147</v>
      </c>
      <c r="M168" s="184">
        <f>+' Part 1er Trim 2020'!$L$9*'CALCULO GARANTIA '!$Q46+ajuste!$S45</f>
        <v>2084.0570465286619</v>
      </c>
      <c r="N168" s="286">
        <f t="shared" ref="N168" si="1370">+O168/O$180*100</f>
        <v>0.13429549278085767</v>
      </c>
      <c r="O168" s="184">
        <f>+' Part 1er Trim 2020'!$L$10*'CALCULO GARANTIA '!$Q46+ajuste!$T45</f>
        <v>22068.374367836081</v>
      </c>
      <c r="P168" s="286">
        <f t="shared" ref="P168" si="1371">+Q168/Q$180*100</f>
        <v>0.13423441332622085</v>
      </c>
      <c r="Q168" s="184">
        <f>+' Part 1er Trim 2020'!$L$11*'CALCULO GARANTIA '!$Q46+ajuste!$U45</f>
        <v>4246.8047398478911</v>
      </c>
      <c r="R168" s="286">
        <f t="shared" ref="R168" si="1372">+S168/S$180*100</f>
        <v>4.4579769085736937E-2</v>
      </c>
      <c r="S168" s="184">
        <f>(' Part 1er Trim 2020'!L$12*'COEF Art 14 F II'!$N47)+ajuste!V45</f>
        <v>6881.887015125486</v>
      </c>
      <c r="T168" s="286">
        <f t="shared" ref="T168" si="1373">+U168/U$180*100</f>
        <v>0.31486209023831052</v>
      </c>
      <c r="U168" s="184">
        <f>+'ISR 4to TRIMESTRE'!B166</f>
        <v>272862</v>
      </c>
      <c r="V168" s="329">
        <f t="shared" si="1028"/>
        <v>0.13585995874652207</v>
      </c>
      <c r="W168" s="328">
        <f>+' Part 1er Trim 2020'!$M$4*'CALCULO GARANTIA '!$Q46</f>
        <v>12774.900780418855</v>
      </c>
      <c r="X168" s="329">
        <f t="shared" si="1029"/>
        <v>0.13585995874652207</v>
      </c>
      <c r="Y168" s="328">
        <f>+' Part 1er Trim 2020'!$M$5*'CALCULO GARANTIA '!$Q46</f>
        <v>2813.8757629748793</v>
      </c>
      <c r="Z168" s="329">
        <f t="shared" si="1030"/>
        <v>0.13585995874652207</v>
      </c>
      <c r="AA168" s="328">
        <f>+' Part 1er Trim 2020'!$M$8*'CALCULO GARANTIA '!$Q46</f>
        <v>3.4464954334817723</v>
      </c>
      <c r="AB168" s="298">
        <f t="shared" ref="AB168" si="1374">+AC168/AC$180*100</f>
        <v>0.19718359138372496</v>
      </c>
      <c r="AC168" s="270">
        <f t="shared" si="1032"/>
        <v>1983184.1481385787</v>
      </c>
    </row>
    <row r="169" spans="1:29">
      <c r="A169" s="269" t="s">
        <v>41</v>
      </c>
      <c r="B169" s="286">
        <f t="shared" si="1019"/>
        <v>0.58946527168840579</v>
      </c>
      <c r="C169" s="184">
        <f>+' Part 1er Trim 2020'!$L$4*'CALCULO GARANTIA '!$Q47+ajuste!$N46</f>
        <v>4062482.0700479965</v>
      </c>
      <c r="D169" s="286">
        <f t="shared" si="1019"/>
        <v>0.58929496241911639</v>
      </c>
      <c r="E169" s="184">
        <f>+' Part 1er Trim 2020'!$L$5*'CALCULO GARANTIA '!$Q47+ajuste!$O46</f>
        <v>571707.2440196434</v>
      </c>
      <c r="F169" s="286">
        <f t="shared" ref="F169" si="1375">+G169/G$180*100</f>
        <v>0</v>
      </c>
      <c r="G169" s="184">
        <f>+'COEF Art 14 F III'!P106+ajuste!P46</f>
        <v>0</v>
      </c>
      <c r="H169" s="286">
        <f t="shared" ref="H169" si="1376">+I169/I$180*100</f>
        <v>0.58498772340321858</v>
      </c>
      <c r="I169" s="184">
        <f>+' Part 1er Trim 2020'!$L$7*'CALCULO GARANTIA '!$Q47+ajuste!$Q46</f>
        <v>176752.46048588838</v>
      </c>
      <c r="J169" s="286">
        <f t="shared" ref="J169" si="1377">+K169/K$180*100</f>
        <v>0.61090493136528146</v>
      </c>
      <c r="K169" s="184">
        <f>+' Part 1er Trim 2020'!$L$8*'CALCULO GARANTIA '!$Q47+ajuste!$R46</f>
        <v>91999.974664780864</v>
      </c>
      <c r="L169" s="286">
        <f t="shared" ref="L169" si="1378">+M169/M$180*100</f>
        <v>0.60013127648143261</v>
      </c>
      <c r="M169" s="184">
        <f>+' Part 1er Trim 2020'!$L$9*'CALCULO GARANTIA '!$Q47+ajuste!$S46</f>
        <v>9346.3146780938114</v>
      </c>
      <c r="N169" s="286">
        <f t="shared" ref="N169" si="1379">+O169/O$180*100</f>
        <v>0.5935536230352576</v>
      </c>
      <c r="O169" s="184">
        <f>+' Part 1er Trim 2020'!$L$10*'CALCULO GARANTIA '!$Q47+ajuste!$T46</f>
        <v>97536.881464085891</v>
      </c>
      <c r="P169" s="286">
        <f t="shared" ref="P169" si="1380">+Q169/Q$180*100</f>
        <v>0.59439515177518742</v>
      </c>
      <c r="Q169" s="184">
        <f>+' Part 1er Trim 2020'!$L$11*'CALCULO GARANTIA '!$Q47+ajuste!$U46</f>
        <v>18805.014938806224</v>
      </c>
      <c r="R169" s="286">
        <f t="shared" ref="R169" si="1381">+S169/S$180*100</f>
        <v>1.4888714041864344</v>
      </c>
      <c r="S169" s="184">
        <f>(' Part 1er Trim 2020'!L$12*'COEF Art 14 F II'!$N48)+ajuste!V46</f>
        <v>229840.68768854399</v>
      </c>
      <c r="T169" s="286">
        <f t="shared" ref="T169" si="1382">+U169/U$180*100</f>
        <v>1.4825042344982791</v>
      </c>
      <c r="U169" s="184">
        <f>+'ISR 4to TRIMESTRE'!B167</f>
        <v>1284750</v>
      </c>
      <c r="V169" s="329">
        <f t="shared" si="1028"/>
        <v>0.57200157267522511</v>
      </c>
      <c r="W169" s="328">
        <f>+' Part 1er Trim 2020'!$M$4*'CALCULO GARANTIA '!$Q47</f>
        <v>53785.260974522476</v>
      </c>
      <c r="X169" s="329">
        <f t="shared" si="1029"/>
        <v>0.57200157267522522</v>
      </c>
      <c r="Y169" s="328">
        <f>+' Part 1er Trim 2020'!$M$5*'CALCULO GARANTIA '!$Q47</f>
        <v>11847.062052604468</v>
      </c>
      <c r="Z169" s="329">
        <f t="shared" si="1030"/>
        <v>0.57200157267522522</v>
      </c>
      <c r="AA169" s="328">
        <f>+' Part 1er Trim 2020'!$M$8*'CALCULO GARANTIA '!$Q47</f>
        <v>14.510535895625114</v>
      </c>
      <c r="AB169" s="298">
        <f t="shared" ref="AB169" si="1383">+AC169/AC$180*100</f>
        <v>0.6571050026869476</v>
      </c>
      <c r="AC169" s="270">
        <f t="shared" si="1032"/>
        <v>6608867.4815508621</v>
      </c>
    </row>
    <row r="170" spans="1:29">
      <c r="A170" s="269" t="s">
        <v>42</v>
      </c>
      <c r="B170" s="286">
        <f t="shared" si="1019"/>
        <v>0.28546611868662491</v>
      </c>
      <c r="C170" s="184">
        <f>+' Part 1er Trim 2020'!$L$4*'CALCULO GARANTIA '!$Q48+ajuste!$N47</f>
        <v>1967377.9685932552</v>
      </c>
      <c r="D170" s="286">
        <f t="shared" si="1019"/>
        <v>0.28549234798576639</v>
      </c>
      <c r="E170" s="184">
        <f>+' Part 1er Trim 2020'!$L$5*'CALCULO GARANTIA '!$Q48+ajuste!$O47</f>
        <v>276971.72700342233</v>
      </c>
      <c r="F170" s="286">
        <f t="shared" ref="F170" si="1384">+G170/G$180*100</f>
        <v>0.43781390497043626</v>
      </c>
      <c r="G170" s="184">
        <f>+'COEF Art 14 F III'!P107+ajuste!P47</f>
        <v>173181.29998894088</v>
      </c>
      <c r="H170" s="286">
        <f t="shared" ref="H170" si="1385">+I170/I$180*100</f>
        <v>0.28615549046428956</v>
      </c>
      <c r="I170" s="184">
        <f>+' Part 1er Trim 2020'!$L$7*'CALCULO GARANTIA '!$Q48+ajuste!$Q47</f>
        <v>86461.108494488217</v>
      </c>
      <c r="J170" s="286">
        <f t="shared" ref="J170" si="1386">+K170/K$180*100</f>
        <v>0.2821652814374474</v>
      </c>
      <c r="K170" s="184">
        <f>+' Part 1er Trim 2020'!$L$8*'CALCULO GARANTIA '!$Q48+ajuste!$R47</f>
        <v>42493.025364046385</v>
      </c>
      <c r="L170" s="286">
        <f t="shared" ref="L170" si="1387">+M170/M$180*100</f>
        <v>0.28382457768598962</v>
      </c>
      <c r="M170" s="184">
        <f>+' Part 1er Trim 2020'!$L$9*'CALCULO GARANTIA '!$Q48+ajuste!$S47</f>
        <v>4420.222575272518</v>
      </c>
      <c r="N170" s="286">
        <f t="shared" ref="N170" si="1388">+O170/O$180*100</f>
        <v>0.28483673351511951</v>
      </c>
      <c r="O170" s="184">
        <f>+' Part 1er Trim 2020'!$L$10*'CALCULO GARANTIA '!$Q48+ajuste!$T47</f>
        <v>46806.363629645224</v>
      </c>
      <c r="P170" s="286">
        <f t="shared" ref="P170" si="1389">+Q170/Q$180*100</f>
        <v>0.28470738446843774</v>
      </c>
      <c r="Q170" s="184">
        <f>+' Part 1er Trim 2020'!$L$11*'CALCULO GARANTIA '!$Q48+ajuste!$U47</f>
        <v>9007.3524357116312</v>
      </c>
      <c r="R170" s="286">
        <f t="shared" ref="R170" si="1390">+S170/S$180*100</f>
        <v>0.12033654597907077</v>
      </c>
      <c r="S170" s="184">
        <f>(' Part 1er Trim 2020'!L$12*'COEF Art 14 F II'!$N49)+ajuste!V47</f>
        <v>18576.644298576637</v>
      </c>
      <c r="T170" s="286">
        <f t="shared" ref="T170" si="1391">+U170/U$180*100</f>
        <v>0</v>
      </c>
      <c r="U170" s="184">
        <f>+'ISR 4to TRIMESTRE'!B168</f>
        <v>0</v>
      </c>
      <c r="V170" s="329">
        <f t="shared" si="1028"/>
        <v>0.28815484301033684</v>
      </c>
      <c r="W170" s="328">
        <f>+' Part 1er Trim 2020'!$M$4*'CALCULO GARANTIA '!$Q48</f>
        <v>27095.176259564851</v>
      </c>
      <c r="X170" s="329">
        <f t="shared" si="1029"/>
        <v>0.28815484301033684</v>
      </c>
      <c r="Y170" s="328">
        <f>+' Part 1er Trim 2020'!$M$5*'CALCULO GARANTIA '!$Q48</f>
        <v>5968.144964944463</v>
      </c>
      <c r="Z170" s="329">
        <f t="shared" si="1030"/>
        <v>0.28815484301033684</v>
      </c>
      <c r="AA170" s="328">
        <f>+' Part 1er Trim 2020'!$M$8*'CALCULO GARANTIA '!$Q48</f>
        <v>7.3099120574862262</v>
      </c>
      <c r="AB170" s="298">
        <f t="shared" ref="AB170" si="1392">+AC170/AC$180*100</f>
        <v>0.26431545619244812</v>
      </c>
      <c r="AC170" s="270">
        <f t="shared" si="1032"/>
        <v>2658366.3435199256</v>
      </c>
    </row>
    <row r="171" spans="1:29">
      <c r="A171" s="269" t="s">
        <v>43</v>
      </c>
      <c r="B171" s="286">
        <f t="shared" si="1019"/>
        <v>0.32286438408595614</v>
      </c>
      <c r="C171" s="184">
        <f>+' Part 1er Trim 2020'!$L$4*'CALCULO GARANTIA '!$Q49+ajuste!$N48</f>
        <v>2225119.6710017906</v>
      </c>
      <c r="D171" s="286">
        <f t="shared" si="1019"/>
        <v>0.32286472846939429</v>
      </c>
      <c r="E171" s="184">
        <f>+' Part 1er Trim 2020'!$L$5*'CALCULO GARANTIA '!$Q49+ajuste!$O48</f>
        <v>313228.71545796219</v>
      </c>
      <c r="F171" s="286">
        <f t="shared" ref="F171" si="1393">+G171/G$180*100</f>
        <v>4.1221458509670832</v>
      </c>
      <c r="G171" s="184">
        <f>+'COEF Art 14 F III'!P108+ajuste!P48</f>
        <v>1630552.5455220607</v>
      </c>
      <c r="H171" s="286">
        <f t="shared" ref="H171" si="1394">+I171/I$180*100</f>
        <v>0.32287319823320371</v>
      </c>
      <c r="I171" s="184">
        <f>+' Part 1er Trim 2020'!$L$7*'CALCULO GARANTIA '!$Q49+ajuste!$Q48</f>
        <v>97555.264716778765</v>
      </c>
      <c r="J171" s="286">
        <f t="shared" ref="J171" si="1395">+K171/K$180*100</f>
        <v>0.32282195094215344</v>
      </c>
      <c r="K171" s="184">
        <f>+' Part 1er Trim 2020'!$L$8*'CALCULO GARANTIA '!$Q49+ajuste!$R48</f>
        <v>48615.766190557741</v>
      </c>
      <c r="L171" s="286">
        <f t="shared" ref="L171" si="1396">+M171/M$180*100</f>
        <v>0.32284379345996794</v>
      </c>
      <c r="M171" s="184">
        <f>+' Part 1er Trim 2020'!$L$9*'CALCULO GARANTIA '!$Q49+ajuste!$S48</f>
        <v>5027.8994010067063</v>
      </c>
      <c r="N171" s="286">
        <f t="shared" ref="N171" si="1397">+O171/O$180*100</f>
        <v>0.32285626625214858</v>
      </c>
      <c r="O171" s="184">
        <f>+' Part 1er Trim 2020'!$L$10*'CALCULO GARANTIA '!$Q49+ajuste!$T48</f>
        <v>53053.999081566741</v>
      </c>
      <c r="P171" s="286">
        <f t="shared" ref="P171" si="1398">+Q171/Q$180*100</f>
        <v>0.32285469241820741</v>
      </c>
      <c r="Q171" s="184">
        <f>+' Part 1er Trim 2020'!$L$11*'CALCULO GARANTIA '!$Q49+ajuste!$U48</f>
        <v>10214.227514904707</v>
      </c>
      <c r="R171" s="286">
        <f t="shared" ref="R171" si="1399">+S171/S$180*100</f>
        <v>0.13541566435197316</v>
      </c>
      <c r="S171" s="184">
        <f>(' Part 1er Trim 2020'!L$12*'COEF Art 14 F II'!$N50)+ajuste!V48</f>
        <v>20904.44435358452</v>
      </c>
      <c r="T171" s="286">
        <f t="shared" ref="T171" si="1400">+U171/U$180*100</f>
        <v>0</v>
      </c>
      <c r="U171" s="184">
        <f>+'ISR 4to TRIMESTRE'!B169</f>
        <v>0</v>
      </c>
      <c r="V171" s="329">
        <f t="shared" si="1028"/>
        <v>0.32289892168540274</v>
      </c>
      <c r="W171" s="328">
        <f>+' Part 1er Trim 2020'!$M$4*'CALCULO GARANTIA '!$Q49</f>
        <v>30362.159128366853</v>
      </c>
      <c r="X171" s="329">
        <f t="shared" si="1029"/>
        <v>0.32289892168540285</v>
      </c>
      <c r="Y171" s="328">
        <f>+' Part 1er Trim 2020'!$M$5*'CALCULO GARANTIA '!$Q49</f>
        <v>6687.7500773901729</v>
      </c>
      <c r="Z171" s="329">
        <f t="shared" si="1030"/>
        <v>0.3228989216854028</v>
      </c>
      <c r="AA171" s="328">
        <f>+' Part 1er Trim 2020'!$M$8*'CALCULO GARANTIA '!$Q49</f>
        <v>8.1912998453152994</v>
      </c>
      <c r="AB171" s="298">
        <f t="shared" ref="AB171" si="1401">+AC171/AC$180*100</f>
        <v>0.4415916321772454</v>
      </c>
      <c r="AC171" s="270">
        <f t="shared" si="1032"/>
        <v>4441330.6337458147</v>
      </c>
    </row>
    <row r="172" spans="1:29">
      <c r="A172" s="269" t="s">
        <v>44</v>
      </c>
      <c r="B172" s="286">
        <f t="shared" si="1019"/>
        <v>0.92036220434402116</v>
      </c>
      <c r="C172" s="184">
        <f>+' Part 1er Trim 2020'!$L$4*'CALCULO GARANTIA '!$Q50+ajuste!$N49</f>
        <v>6342960.5316492096</v>
      </c>
      <c r="D172" s="286">
        <f t="shared" si="1019"/>
        <v>0.92044675219001926</v>
      </c>
      <c r="E172" s="184">
        <f>+' Part 1er Trim 2020'!$L$5*'CALCULO GARANTIA '!$Q50+ajuste!$O49</f>
        <v>892975.69047794922</v>
      </c>
      <c r="F172" s="286">
        <f t="shared" ref="F172" si="1402">+G172/G$180*100</f>
        <v>1.306465854646097</v>
      </c>
      <c r="G172" s="184">
        <f>+'COEF Art 14 F III'!P109+ajuste!P49</f>
        <v>516784.53454796463</v>
      </c>
      <c r="H172" s="286">
        <f t="shared" ref="H172" si="1403">+I172/I$180*100</f>
        <v>0.92258478303903735</v>
      </c>
      <c r="I172" s="184">
        <f>+' Part 1er Trim 2020'!$L$7*'CALCULO GARANTIA '!$Q50+ajuste!$Q49</f>
        <v>278756.50015408878</v>
      </c>
      <c r="J172" s="286">
        <f t="shared" ref="J172" si="1404">+K172/K$180*100</f>
        <v>0.90971998019145439</v>
      </c>
      <c r="K172" s="184">
        <f>+' Part 1er Trim 2020'!$L$8*'CALCULO GARANTIA '!$Q50+ajuste!$R49</f>
        <v>137000.39209474812</v>
      </c>
      <c r="L172" s="286">
        <f t="shared" ref="L172" si="1405">+M172/M$180*100</f>
        <v>0.91506785246643818</v>
      </c>
      <c r="M172" s="184">
        <f>+' Part 1er Trim 2020'!$L$9*'CALCULO GARANTIA '!$Q50+ajuste!$S49</f>
        <v>14251.068784653584</v>
      </c>
      <c r="N172" s="286">
        <f t="shared" ref="N172" si="1406">+O172/O$180*100</f>
        <v>0.91833285148396093</v>
      </c>
      <c r="O172" s="184">
        <f>+' Part 1er Trim 2020'!$L$10*'CALCULO GARANTIA '!$Q50+ajuste!$T49</f>
        <v>150906.87513914218</v>
      </c>
      <c r="P172" s="286">
        <f t="shared" ref="P172" si="1407">+Q172/Q$180*100</f>
        <v>0.91791504670108492</v>
      </c>
      <c r="Q172" s="184">
        <f>+' Part 1er Trim 2020'!$L$11*'CALCULO GARANTIA '!$Q50+ajuste!$U49</f>
        <v>29040.287617112892</v>
      </c>
      <c r="R172" s="286">
        <f t="shared" ref="R172" si="1408">+S172/S$180*100</f>
        <v>0.65425603743286309</v>
      </c>
      <c r="S172" s="184">
        <f>(' Part 1er Trim 2020'!L$12*'COEF Art 14 F II'!$N51)+ajuste!V49</f>
        <v>100999.09041514597</v>
      </c>
      <c r="T172" s="286">
        <f t="shared" ref="T172" si="1409">+U172/U$180*100</f>
        <v>-2.4463194996196546E-4</v>
      </c>
      <c r="U172" s="184">
        <f>+'ISR 4to TRIMESTRE'!B170</f>
        <v>-212</v>
      </c>
      <c r="V172" s="329">
        <f t="shared" si="1028"/>
        <v>0.92903083136024711</v>
      </c>
      <c r="W172" s="328">
        <f>+' Part 1er Trim 2020'!$M$4*'CALCULO GARANTIA '!$Q50</f>
        <v>87356.692892275882</v>
      </c>
      <c r="X172" s="329">
        <f t="shared" si="1029"/>
        <v>0.92903083136024722</v>
      </c>
      <c r="Y172" s="328">
        <f>+' Part 1er Trim 2020'!$M$5*'CALCULO GARANTIA '!$Q50</f>
        <v>19241.705676492584</v>
      </c>
      <c r="Z172" s="329">
        <f t="shared" si="1030"/>
        <v>0.92903083136024722</v>
      </c>
      <c r="AA172" s="328">
        <f>+' Part 1er Trim 2020'!$M$8*'CALCULO GARANTIA '!$Q50</f>
        <v>23.567654129946753</v>
      </c>
      <c r="AB172" s="298">
        <f t="shared" ref="AB172" si="1410">+AC172/AC$180*100</f>
        <v>0.85210449465706073</v>
      </c>
      <c r="AC172" s="270">
        <f t="shared" si="1032"/>
        <v>8570084.937102912</v>
      </c>
    </row>
    <row r="173" spans="1:29">
      <c r="A173" s="269" t="s">
        <v>45</v>
      </c>
      <c r="B173" s="286">
        <f t="shared" si="1019"/>
        <v>0.79201992616747297</v>
      </c>
      <c r="C173" s="184">
        <f>+' Part 1er Trim 2020'!$L$4*'CALCULO GARANTIA '!$Q51+ajuste!$N50</f>
        <v>5458450.062647488</v>
      </c>
      <c r="D173" s="286">
        <f t="shared" si="1019"/>
        <v>0.7920926836122224</v>
      </c>
      <c r="E173" s="184">
        <f>+' Part 1er Trim 2020'!$L$5*'CALCULO GARANTIA '!$Q51+ajuste!$O50</f>
        <v>768452.39487045887</v>
      </c>
      <c r="F173" s="286">
        <f t="shared" ref="F173" si="1411">+G173/G$180*100</f>
        <v>0.40349614160307179</v>
      </c>
      <c r="G173" s="184">
        <f>+'COEF Art 14 F III'!P110+ajuste!P50</f>
        <v>159606.59437726243</v>
      </c>
      <c r="H173" s="286">
        <f t="shared" ref="H173" si="1412">+I173/I$180*100</f>
        <v>0.79393258333499206</v>
      </c>
      <c r="I173" s="184">
        <f>+' Part 1er Trim 2020'!$L$7*'CALCULO GARANTIA '!$Q51+ajuste!$Q50</f>
        <v>239884.58552257781</v>
      </c>
      <c r="J173" s="286">
        <f t="shared" ref="J173" si="1413">+K173/K$180*100</f>
        <v>0.78286172632499995</v>
      </c>
      <c r="K173" s="184">
        <f>+' Part 1er Trim 2020'!$L$8*'CALCULO GARANTIA '!$Q51+ajuste!$R50</f>
        <v>117896.01833294315</v>
      </c>
      <c r="L173" s="286">
        <f t="shared" ref="L173" si="1414">+M173/M$180*100</f>
        <v>0.78746376553719477</v>
      </c>
      <c r="M173" s="184">
        <f>+' Part 1er Trim 2020'!$L$9*'CALCULO GARANTIA '!$Q51+ajuste!$S50</f>
        <v>12263.79033843775</v>
      </c>
      <c r="N173" s="286">
        <f t="shared" ref="N173" si="1415">+O173/O$180*100</f>
        <v>0.79027351653718836</v>
      </c>
      <c r="O173" s="184">
        <f>+' Part 1er Trim 2020'!$L$10*'CALCULO GARANTIA '!$Q51+ajuste!$T50</f>
        <v>129863.26982981856</v>
      </c>
      <c r="P173" s="286">
        <f t="shared" ref="P173" si="1416">+Q173/Q$180*100</f>
        <v>0.78991400646430676</v>
      </c>
      <c r="Q173" s="184">
        <f>+' Part 1er Trim 2020'!$L$11*'CALCULO GARANTIA '!$Q51+ajuste!$U50</f>
        <v>24990.68952290477</v>
      </c>
      <c r="R173" s="286">
        <f t="shared" ref="R173" si="1417">+S173/S$180*100</f>
        <v>0.99154015367280934</v>
      </c>
      <c r="S173" s="184">
        <f>(' Part 1er Trim 2020'!L$12*'COEF Art 14 F II'!$N52)+ajuste!V50</f>
        <v>153066.45701580434</v>
      </c>
      <c r="T173" s="286">
        <f t="shared" ref="T173" si="1418">+U173/U$180*100</f>
        <v>0.157725295813685</v>
      </c>
      <c r="U173" s="184">
        <f>+'ISR 4to TRIMESTRE'!B171</f>
        <v>136686</v>
      </c>
      <c r="V173" s="329">
        <f t="shared" si="1028"/>
        <v>0.79947973629564861</v>
      </c>
      <c r="W173" s="328">
        <f>+' Part 1er Trim 2020'!$M$4*'CALCULO GARANTIA '!$Q51</f>
        <v>75175.014046541488</v>
      </c>
      <c r="X173" s="329">
        <f t="shared" si="1029"/>
        <v>0.79947973629564872</v>
      </c>
      <c r="Y173" s="328">
        <f>+' Part 1er Trim 2020'!$M$5*'CALCULO GARANTIA '!$Q51</f>
        <v>16558.496511463596</v>
      </c>
      <c r="Z173" s="329">
        <f t="shared" si="1030"/>
        <v>0.79947973629564872</v>
      </c>
      <c r="AA173" s="328">
        <f>+' Part 1er Trim 2020'!$M$8*'CALCULO GARANTIA '!$Q51</f>
        <v>20.28120195034802</v>
      </c>
      <c r="AB173" s="298">
        <f t="shared" ref="AB173" si="1419">+AC173/AC$180*100</f>
        <v>0.72511819305322323</v>
      </c>
      <c r="AC173" s="270">
        <f t="shared" si="1032"/>
        <v>7292913.654217652</v>
      </c>
    </row>
    <row r="174" spans="1:29">
      <c r="A174" s="269" t="s">
        <v>46</v>
      </c>
      <c r="B174" s="286">
        <f t="shared" si="1019"/>
        <v>7.166632077927594</v>
      </c>
      <c r="C174" s="184">
        <f>+' Part 1er Trim 2020'!$L$4*'CALCULO GARANTIA '!$Q52+ajuste!$N51</f>
        <v>49391059.520469315</v>
      </c>
      <c r="D174" s="286">
        <f t="shared" si="1019"/>
        <v>7.1672903890464488</v>
      </c>
      <c r="E174" s="184">
        <f>+' Part 1er Trim 2020'!$L$5*'CALCULO GARANTIA '!$Q52+ajuste!$O51</f>
        <v>6953380.0502708992</v>
      </c>
      <c r="F174" s="286">
        <f t="shared" ref="F174" si="1420">+G174/G$180*100</f>
        <v>5.2206805741542102</v>
      </c>
      <c r="G174" s="184">
        <f>+'COEF Art 14 F III'!P111+ajuste!P51</f>
        <v>2065088.016608536</v>
      </c>
      <c r="H174" s="286">
        <f t="shared" ref="H174" si="1421">+I174/I$180*100</f>
        <v>7.1839387666841752</v>
      </c>
      <c r="I174" s="184">
        <f>+' Part 1er Trim 2020'!$L$7*'CALCULO GARANTIA '!$Q52+ajuste!$Q51</f>
        <v>2170607.6934475377</v>
      </c>
      <c r="J174" s="286">
        <f t="shared" ref="J174" si="1422">+K174/K$180*100</f>
        <v>7.0837635766455991</v>
      </c>
      <c r="K174" s="184">
        <f>+' Part 1er Trim 2020'!$L$8*'CALCULO GARANTIA '!$Q52+ajuste!$R51</f>
        <v>1066788.0321840367</v>
      </c>
      <c r="L174" s="286">
        <f t="shared" ref="L174" si="1423">+M174/M$180*100</f>
        <v>7.1254082771077645</v>
      </c>
      <c r="M174" s="184">
        <f>+' Part 1er Trim 2020'!$L$9*'CALCULO GARANTIA '!$Q52+ajuste!$S51</f>
        <v>110969.56712237584</v>
      </c>
      <c r="N174" s="286">
        <f t="shared" ref="N174" si="1424">+O174/O$180*100</f>
        <v>7.150829762835226</v>
      </c>
      <c r="O174" s="184">
        <f>+' Part 1er Trim 2020'!$L$10*'CALCULO GARANTIA '!$Q52+ajuste!$T51</f>
        <v>1175074.3452307873</v>
      </c>
      <c r="P174" s="286">
        <f t="shared" ref="P174" si="1425">+Q174/Q$180*100</f>
        <v>7.1475773275691923</v>
      </c>
      <c r="Q174" s="184">
        <f>+' Part 1er Trim 2020'!$L$11*'CALCULO GARANTIA '!$Q52+ajuste!$U51</f>
        <v>226129.53355993741</v>
      </c>
      <c r="R174" s="286">
        <f t="shared" ref="R174" si="1426">+S174/S$180*100</f>
        <v>7.998480110553964</v>
      </c>
      <c r="S174" s="184">
        <f>(' Part 1er Trim 2020'!L$12*'COEF Art 14 F II'!$N53)+ajuste!V51</f>
        <v>1234744.7629820055</v>
      </c>
      <c r="T174" s="286">
        <f t="shared" ref="T174" si="1427">+U174/U$180*100</f>
        <v>12.795017188740864</v>
      </c>
      <c r="U174" s="184">
        <f>+'ISR 4to TRIMESTRE'!B172</f>
        <v>11088264</v>
      </c>
      <c r="V174" s="329">
        <f t="shared" si="1028"/>
        <v>7.2341325400269776</v>
      </c>
      <c r="W174" s="328">
        <f>+' Part 1er Trim 2020'!$M$4*'CALCULO GARANTIA '!$Q52</f>
        <v>680224.88953986857</v>
      </c>
      <c r="X174" s="329">
        <f t="shared" si="1029"/>
        <v>7.2341325400269785</v>
      </c>
      <c r="Y174" s="328">
        <f>+' Part 1er Trim 2020'!$M$5*'CALCULO GARANTIA '!$Q52</f>
        <v>149830.38717469736</v>
      </c>
      <c r="Z174" s="329">
        <f t="shared" si="1030"/>
        <v>7.2341325400269785</v>
      </c>
      <c r="AA174" s="328">
        <f>+' Part 1er Trim 2020'!$M$8*'CALCULO GARANTIA '!$Q52</f>
        <v>183.51547427540442</v>
      </c>
      <c r="AB174" s="298">
        <f t="shared" ref="AB174" si="1428">+AC174/AC$180*100</f>
        <v>7.5875667586805973</v>
      </c>
      <c r="AC174" s="270">
        <f t="shared" si="1032"/>
        <v>76312344.314064279</v>
      </c>
    </row>
    <row r="175" spans="1:29">
      <c r="A175" s="269" t="s">
        <v>47</v>
      </c>
      <c r="B175" s="286">
        <f t="shared" si="1019"/>
        <v>14.092814759250501</v>
      </c>
      <c r="C175" s="184">
        <f>+' Part 1er Trim 2020'!$L$4*'CALCULO GARANTIA '!$Q53+ajuste!$N52</f>
        <v>97124987.723155499</v>
      </c>
      <c r="D175" s="286">
        <f t="shared" si="1019"/>
        <v>14.091696845541286</v>
      </c>
      <c r="E175" s="184">
        <f>+' Part 1er Trim 2020'!$L$5*'CALCULO GARANTIA '!$Q53+ajuste!$O52</f>
        <v>13671125.125612253</v>
      </c>
      <c r="F175" s="286">
        <f t="shared" ref="F175" si="1429">+G175/G$180*100</f>
        <v>9.9461756579736775</v>
      </c>
      <c r="G175" s="184">
        <f>+'COEF Art 14 F III'!P112+ajuste!P52</f>
        <v>3934300.8771787486</v>
      </c>
      <c r="H175" s="286">
        <f t="shared" ref="H175" si="1430">+I175/I$180*100</f>
        <v>14.063425157052043</v>
      </c>
      <c r="I175" s="184">
        <f>+' Part 1er Trim 2020'!$L$7*'CALCULO GARANTIA '!$Q53+ajuste!$Q52</f>
        <v>4249225.9237630581</v>
      </c>
      <c r="J175" s="286">
        <f t="shared" ref="J175" si="1431">+K175/K$180*100</f>
        <v>14.233539244567526</v>
      </c>
      <c r="K175" s="184">
        <f>+' Part 1er Trim 2020'!$L$8*'CALCULO GARANTIA '!$Q53+ajuste!$R52</f>
        <v>2143517.2359206071</v>
      </c>
      <c r="L175" s="286">
        <f t="shared" ref="L175" si="1432">+M175/M$180*100</f>
        <v>14.162819464570367</v>
      </c>
      <c r="M175" s="184">
        <f>+' Part 1er Trim 2020'!$L$9*'CALCULO GARANTIA '!$Q53+ajuste!$S52</f>
        <v>220568.6866063581</v>
      </c>
      <c r="N175" s="286">
        <f t="shared" ref="N175" si="1433">+O175/O$180*100</f>
        <v>14.119649756830896</v>
      </c>
      <c r="O175" s="184">
        <f>+' Part 1er Trim 2020'!$L$10*'CALCULO GARANTIA '!$Q53+ajuste!$T52</f>
        <v>2320239.5726335547</v>
      </c>
      <c r="P175" s="286">
        <f t="shared" ref="P175" si="1434">+Q175/Q$180*100</f>
        <v>14.125173185380364</v>
      </c>
      <c r="Q175" s="184">
        <f>+' Part 1er Trim 2020'!$L$11*'CALCULO GARANTIA '!$Q53+ajuste!$U52</f>
        <v>446881.32460536517</v>
      </c>
      <c r="R175" s="286">
        <f t="shared" ref="R175" si="1435">+S175/S$180*100</f>
        <v>6.1779321285061206</v>
      </c>
      <c r="S175" s="184">
        <f>(' Part 1er Trim 2020'!L$12*'COEF Art 14 F II'!$N54)+ajuste!V52</f>
        <v>953702.35798497079</v>
      </c>
      <c r="T175" s="286">
        <f t="shared" ref="T175" si="1436">+U175/U$180*100</f>
        <v>16.240434342642448</v>
      </c>
      <c r="U175" s="184">
        <f>+'ISR 4to TRIMESTRE'!B173</f>
        <v>14074090</v>
      </c>
      <c r="V175" s="329">
        <f t="shared" si="1028"/>
        <v>13.978187700682209</v>
      </c>
      <c r="W175" s="328">
        <f>+' Part 1er Trim 2020'!$M$4*'CALCULO GARANTIA '!$Q53</f>
        <v>1314367.8432837571</v>
      </c>
      <c r="X175" s="329">
        <f t="shared" si="1029"/>
        <v>13.978187700682213</v>
      </c>
      <c r="Y175" s="328">
        <f>+' Part 1er Trim 2020'!$M$5*'CALCULO GARANTIA '!$Q53</f>
        <v>289510.4925995727</v>
      </c>
      <c r="Z175" s="329">
        <f t="shared" si="1030"/>
        <v>13.978187700682213</v>
      </c>
      <c r="AA175" s="328">
        <f>+' Part 1er Trim 2020'!$M$8*'CALCULO GARANTIA '!$Q53</f>
        <v>354.59866559090636</v>
      </c>
      <c r="AB175" s="298">
        <f t="shared" ref="AB175" si="1437">+AC175/AC$180*100</f>
        <v>13.993750878727178</v>
      </c>
      <c r="AC175" s="270">
        <f t="shared" si="1032"/>
        <v>140742871.76200932</v>
      </c>
    </row>
    <row r="176" spans="1:29">
      <c r="A176" s="269" t="s">
        <v>48</v>
      </c>
      <c r="B176" s="286">
        <f t="shared" si="1019"/>
        <v>3.7314840734755674</v>
      </c>
      <c r="C176" s="184">
        <f>+' Part 1er Trim 2020'!$L$4*'CALCULO GARANTIA '!$Q54+ajuste!$N53</f>
        <v>25716675.555362184</v>
      </c>
      <c r="D176" s="286">
        <f t="shared" si="1019"/>
        <v>3.7318268436581459</v>
      </c>
      <c r="E176" s="184">
        <f>+' Part 1er Trim 2020'!$L$5*'CALCULO GARANTIA '!$Q54+ajuste!$O53</f>
        <v>3620449.1400843398</v>
      </c>
      <c r="F176" s="286">
        <f t="shared" ref="F176" si="1438">+G176/G$180*100</f>
        <v>2.5961429891328329</v>
      </c>
      <c r="G176" s="184">
        <f>+'COEF Art 14 F III'!P113+ajuste!P53</f>
        <v>1026928.1370712942</v>
      </c>
      <c r="H176" s="286">
        <f t="shared" ref="H176" si="1439">+I176/I$180*100</f>
        <v>3.7404952041093105</v>
      </c>
      <c r="I176" s="184">
        <f>+' Part 1er Trim 2020'!$L$7*'CALCULO GARANTIA '!$Q54+ajuste!$Q53</f>
        <v>1130180.52227786</v>
      </c>
      <c r="J176" s="286">
        <f t="shared" ref="J176" si="1440">+K176/K$180*100</f>
        <v>3.6883365376816801</v>
      </c>
      <c r="K176" s="184">
        <f>+' Part 1er Trim 2020'!$L$8*'CALCULO GARANTIA '!$Q54+ajuste!$R53</f>
        <v>555449.54803942272</v>
      </c>
      <c r="L176" s="286">
        <f t="shared" ref="L176" si="1441">+M176/M$180*100</f>
        <v>3.7100197083025166</v>
      </c>
      <c r="M176" s="184">
        <f>+' Part 1er Trim 2020'!$L$9*'CALCULO GARANTIA '!$Q54+ajuste!$S53</f>
        <v>57779.044376798003</v>
      </c>
      <c r="N176" s="286">
        <f t="shared" ref="N176" si="1442">+O176/O$180*100</f>
        <v>3.7232561697712767</v>
      </c>
      <c r="O176" s="184">
        <f>+' Part 1er Trim 2020'!$L$10*'CALCULO GARANTIA '!$Q54+ajuste!$T53</f>
        <v>611831.48682395578</v>
      </c>
      <c r="P176" s="286">
        <f t="shared" ref="P176" si="1443">+Q176/Q$180*100</f>
        <v>3.7215626903558214</v>
      </c>
      <c r="Q176" s="184">
        <f>+' Part 1er Trim 2020'!$L$11*'CALCULO GARANTIA '!$Q54+ajuste!$U53</f>
        <v>117739.92735108062</v>
      </c>
      <c r="R176" s="286">
        <f t="shared" ref="R176" si="1444">+S176/S$180*100</f>
        <v>5.1021217980651326</v>
      </c>
      <c r="S176" s="184">
        <f>(' Part 1er Trim 2020'!L$12*'COEF Art 14 F II'!$N55)+ajuste!V53</f>
        <v>787626.90951055428</v>
      </c>
      <c r="T176" s="286">
        <f t="shared" ref="T176" si="1445">+U176/U$180*100</f>
        <v>-2.6221290969418489</v>
      </c>
      <c r="U176" s="184">
        <f>+'ISR 4to TRIMESTRE'!B174</f>
        <v>-2272358</v>
      </c>
      <c r="V176" s="329">
        <f t="shared" si="1028"/>
        <v>3.7666298562101059</v>
      </c>
      <c r="W176" s="328">
        <f>+' Part 1er Trim 2020'!$M$4*'CALCULO GARANTIA '!$Q54</f>
        <v>354175.89651578816</v>
      </c>
      <c r="X176" s="329">
        <f t="shared" si="1029"/>
        <v>3.7666298562101068</v>
      </c>
      <c r="Y176" s="328">
        <f>+' Part 1er Trim 2020'!$M$5*'CALCULO GARANTIA '!$Q54</f>
        <v>78012.893263582679</v>
      </c>
      <c r="Z176" s="329">
        <f t="shared" si="1030"/>
        <v>3.7666298562101068</v>
      </c>
      <c r="AA176" s="328">
        <f>+' Part 1er Trim 2020'!$M$8*'CALCULO GARANTIA '!$Q54</f>
        <v>95.551866192337997</v>
      </c>
      <c r="AB176" s="298">
        <f t="shared" ref="AB176" si="1446">+AC176/AC$180*100</f>
        <v>3.1602707921959237</v>
      </c>
      <c r="AC176" s="270">
        <f t="shared" si="1032"/>
        <v>31784586.612543054</v>
      </c>
    </row>
    <row r="177" spans="1:31">
      <c r="A177" s="269" t="s">
        <v>49</v>
      </c>
      <c r="B177" s="286">
        <f t="shared" si="1019"/>
        <v>1.2158028543549133</v>
      </c>
      <c r="C177" s="184">
        <f>+' Part 1er Trim 2020'!$L$4*'CALCULO GARANTIA '!$Q55+ajuste!$N54</f>
        <v>8379081.0650858562</v>
      </c>
      <c r="D177" s="286">
        <f t="shared" si="1019"/>
        <v>1.2156546004127209</v>
      </c>
      <c r="E177" s="184">
        <f>+' Part 1er Trim 2020'!$L$5*'CALCULO GARANTIA '!$Q55+ajuste!$O54</f>
        <v>1179372.955147482</v>
      </c>
      <c r="F177" s="286">
        <f t="shared" ref="F177" si="1447">+G177/G$180*100</f>
        <v>2.7928385124844688</v>
      </c>
      <c r="G177" s="184">
        <f>+'COEF Art 14 F III'!P114+ajuste!P54</f>
        <v>1104732.8528405242</v>
      </c>
      <c r="H177" s="286">
        <f t="shared" ref="H177" si="1448">+I177/I$180*100</f>
        <v>1.2119052727140378</v>
      </c>
      <c r="I177" s="184">
        <f>+' Part 1er Trim 2020'!$L$7*'CALCULO GARANTIA '!$Q55+ajuste!$Q54</f>
        <v>366173.90461095131</v>
      </c>
      <c r="J177" s="286">
        <f t="shared" ref="J177" si="1449">+K177/K$180*100</f>
        <v>1.2344653393895779</v>
      </c>
      <c r="K177" s="184">
        <f>+' Part 1er Trim 2020'!$L$8*'CALCULO GARANTIA '!$Q55+ajuste!$R54</f>
        <v>185905.81630201856</v>
      </c>
      <c r="L177" s="286">
        <f t="shared" ref="L177" si="1450">+M177/M$180*100</f>
        <v>1.2250864626085645</v>
      </c>
      <c r="M177" s="184">
        <f>+' Part 1er Trim 2020'!$L$9*'CALCULO GARANTIA '!$Q55+ajuste!$S54</f>
        <v>19079.231555042443</v>
      </c>
      <c r="N177" s="286">
        <f t="shared" ref="N177" si="1451">+O177/O$180*100</f>
        <v>1.2193615966183302</v>
      </c>
      <c r="O177" s="184">
        <f>+' Part 1er Trim 2020'!$L$10*'CALCULO GARANTIA '!$Q55+ajuste!$T54</f>
        <v>200374.02333260776</v>
      </c>
      <c r="P177" s="286">
        <f t="shared" ref="P177" si="1452">+Q177/Q$180*100</f>
        <v>1.2200943924405006</v>
      </c>
      <c r="Q177" s="184">
        <f>+' Part 1er Trim 2020'!$L$11*'CALCULO GARANTIA '!$Q55+ajuste!$U54</f>
        <v>38600.404475161624</v>
      </c>
      <c r="R177" s="286">
        <f t="shared" ref="R177" si="1453">+S177/S$180*100</f>
        <v>0.97691497199148825</v>
      </c>
      <c r="S177" s="184">
        <f>(' Part 1er Trim 2020'!L$12*'COEF Art 14 F II'!$N56)+ajuste!V54</f>
        <v>150808.73226821839</v>
      </c>
      <c r="T177" s="286">
        <f t="shared" ref="T177" si="1454">+U177/U$180*100</f>
        <v>1.3596793789044037</v>
      </c>
      <c r="U177" s="184">
        <f>+'ISR 4to TRIMESTRE'!B175</f>
        <v>1178309</v>
      </c>
      <c r="V177" s="329">
        <f t="shared" si="1028"/>
        <v>1.2006013851510038</v>
      </c>
      <c r="W177" s="328">
        <f>+' Part 1er Trim 2020'!$M$4*'CALCULO GARANTIA '!$Q55</f>
        <v>112892.44979643534</v>
      </c>
      <c r="X177" s="329">
        <f t="shared" si="1029"/>
        <v>1.200601385151004</v>
      </c>
      <c r="Y177" s="328">
        <f>+' Part 1er Trim 2020'!$M$5*'CALCULO GARANTIA '!$Q55</f>
        <v>24866.363642679684</v>
      </c>
      <c r="Z177" s="329">
        <f t="shared" si="1030"/>
        <v>1.200601385151004</v>
      </c>
      <c r="AA177" s="328">
        <f>+' Part 1er Trim 2020'!$M$8*'CALCULO GARANTIA '!$Q55</f>
        <v>30.456855938510675</v>
      </c>
      <c r="AB177" s="298">
        <f t="shared" ref="AB177" si="1455">+AC177/AC$180*100</f>
        <v>1.2866180309263822</v>
      </c>
      <c r="AC177" s="270">
        <f t="shared" si="1032"/>
        <v>12940227.255912913</v>
      </c>
    </row>
    <row r="178" spans="1:31">
      <c r="A178" s="269" t="s">
        <v>50</v>
      </c>
      <c r="B178" s="286">
        <f t="shared" si="1019"/>
        <v>0.2389810886723453</v>
      </c>
      <c r="C178" s="184">
        <f>+' Part 1er Trim 2020'!$L$4*'CALCULO GARANTIA '!$Q56+ajuste!$N55</f>
        <v>1647012.0199467025</v>
      </c>
      <c r="D178" s="286">
        <f t="shared" si="1019"/>
        <v>0.23900304025522612</v>
      </c>
      <c r="E178" s="184">
        <f>+' Part 1er Trim 2020'!$L$5*'CALCULO GARANTIA '!$Q56+ajuste!$O55</f>
        <v>231869.9092483515</v>
      </c>
      <c r="F178" s="286">
        <f t="shared" ref="F178" si="1456">+G178/G$180*100</f>
        <v>0</v>
      </c>
      <c r="G178" s="184">
        <f>+'COEF Art 14 F III'!P115+ajuste!P55</f>
        <v>0</v>
      </c>
      <c r="H178" s="286">
        <f t="shared" ref="H178" si="1457">+I178/I$180*100</f>
        <v>0.23955819464829697</v>
      </c>
      <c r="I178" s="184">
        <f>+' Part 1er Trim 2020'!$L$7*'CALCULO GARANTIA '!$Q56+ajuste!$Q55</f>
        <v>72381.861430035773</v>
      </c>
      <c r="J178" s="286">
        <f t="shared" ref="J178" si="1458">+K178/K$180*100</f>
        <v>0.23621780598209002</v>
      </c>
      <c r="K178" s="184">
        <f>+' Part 1er Trim 2020'!$L$8*'CALCULO GARANTIA '!$Q56+ajuste!$R55</f>
        <v>35573.509150031823</v>
      </c>
      <c r="L178" s="286">
        <f t="shared" ref="L178" si="1459">+M178/M$180*100</f>
        <v>0.23760613112505366</v>
      </c>
      <c r="M178" s="184">
        <f>+' Part 1er Trim 2020'!$L$9*'CALCULO GARANTIA '!$Q56+ajuste!$S55</f>
        <v>3700.4264866170147</v>
      </c>
      <c r="N178" s="286">
        <f t="shared" ref="N178" si="1460">+O178/O$180*100</f>
        <v>0.23845419353805386</v>
      </c>
      <c r="O178" s="184">
        <f>+' Part 1er Trim 2020'!$L$10*'CALCULO GARANTIA '!$Q56+ajuste!$T55</f>
        <v>39184.460353894268</v>
      </c>
      <c r="P178" s="286">
        <f t="shared" ref="P178" si="1461">+Q178/Q$180*100</f>
        <v>0.23834588763553444</v>
      </c>
      <c r="Q178" s="184">
        <f>+' Part 1er Trim 2020'!$L$11*'CALCULO GARANTIA '!$Q56+ajuste!$U55</f>
        <v>7540.6031899877908</v>
      </c>
      <c r="R178" s="286">
        <f t="shared" ref="R178" si="1462">+S178/S$180*100</f>
        <v>7.6160374839408823E-2</v>
      </c>
      <c r="S178" s="184">
        <f>(' Part 1er Trim 2020'!L$12*'COEF Art 14 F II'!$N57)+ajuste!V55</f>
        <v>11757.06167670817</v>
      </c>
      <c r="T178" s="286">
        <f t="shared" ref="T178" si="1463">+U178/U$180*100</f>
        <v>0.25429145021258631</v>
      </c>
      <c r="U178" s="184">
        <f>+'ISR 4to TRIMESTRE'!B176</f>
        <v>220371</v>
      </c>
      <c r="V178" s="329">
        <f t="shared" si="1028"/>
        <v>0.2412319854494219</v>
      </c>
      <c r="W178" s="328">
        <f>+' Part 1er Trim 2020'!$M$4*'CALCULO GARANTIA '!$Q56</f>
        <v>22683.023810786341</v>
      </c>
      <c r="X178" s="329">
        <f t="shared" si="1029"/>
        <v>0.24123198544942193</v>
      </c>
      <c r="Y178" s="328">
        <f>+' Part 1er Trim 2020'!$M$5*'CALCULO GARANTIA '!$Q56</f>
        <v>4996.2979775143931</v>
      </c>
      <c r="Z178" s="329">
        <f t="shared" si="1030"/>
        <v>0.24123198544942193</v>
      </c>
      <c r="AA178" s="328">
        <f>+' Part 1er Trim 2020'!$M$8*'CALCULO GARANTIA '!$Q56</f>
        <v>6.1195730068809358</v>
      </c>
      <c r="AB178" s="298">
        <f t="shared" ref="AB178" si="1464">+AC178/AC$180*100</f>
        <v>0.22839318957367491</v>
      </c>
      <c r="AC178" s="270">
        <f t="shared" si="1032"/>
        <v>2297076.2928436366</v>
      </c>
    </row>
    <row r="179" spans="1:31" ht="13.5" thickBot="1">
      <c r="A179" s="269" t="s">
        <v>51</v>
      </c>
      <c r="B179" s="286">
        <f t="shared" si="1019"/>
        <v>0.329246898977337</v>
      </c>
      <c r="C179" s="184">
        <f>+' Part 1er Trim 2020'!$L$4*'CALCULO GARANTIA '!$Q57+ajuste!$N56</f>
        <v>2269106.7446317282</v>
      </c>
      <c r="D179" s="286">
        <f t="shared" si="1019"/>
        <v>0.32927713362166905</v>
      </c>
      <c r="E179" s="184">
        <f>+' Part 1er Trim 2020'!$L$5*'CALCULO GARANTIA '!$Q57+ajuste!$O56</f>
        <v>319449.74009067746</v>
      </c>
      <c r="F179" s="286">
        <f t="shared" ref="F179" si="1465">+G179/G$180*100</f>
        <v>0.56657432061900759</v>
      </c>
      <c r="G179" s="184">
        <f>+'COEF Art 14 F III'!P116+ajuste!P56</f>
        <v>224113.66169783106</v>
      </c>
      <c r="H179" s="286">
        <f t="shared" ref="H179" si="1466">+I179/I$180*100</f>
        <v>0.33004202951724698</v>
      </c>
      <c r="I179" s="184">
        <f>+' Part 1er Trim 2020'!$L$7*'CALCULO GARANTIA '!$Q57+ajuste!$Q56</f>
        <v>99721.307725153951</v>
      </c>
      <c r="J179" s="286">
        <f t="shared" ref="J179" si="1467">+K179/K$180*100</f>
        <v>0.32543979052304661</v>
      </c>
      <c r="K179" s="184">
        <f>+' Part 1er Trim 2020'!$L$8*'CALCULO GARANTIA '!$Q57+ajuste!$R56</f>
        <v>49010.00294124231</v>
      </c>
      <c r="L179" s="286">
        <f t="shared" ref="L179" si="1468">+M179/M$180*100</f>
        <v>0.32735307470152397</v>
      </c>
      <c r="M179" s="184">
        <f>+' Part 1er Trim 2020'!$L$9*'CALCULO GARANTIA '!$Q57+ajuste!$S56</f>
        <v>5098.125971604235</v>
      </c>
      <c r="N179" s="286">
        <f t="shared" ref="N179" si="1469">+O179/O$180*100</f>
        <v>0.32852096352991117</v>
      </c>
      <c r="O179" s="184">
        <f>+' Part 1er Trim 2020'!$L$10*'CALCULO GARANTIA '!$Q57+ajuste!$T56</f>
        <v>53984.861745812057</v>
      </c>
      <c r="P179" s="286">
        <f t="shared" ref="P179" si="1470">+Q179/Q$180*100</f>
        <v>0.32837126565830288</v>
      </c>
      <c r="Q179" s="184">
        <f>+' Part 1er Trim 2020'!$L$11*'CALCULO GARANTIA '!$Q57+ajuste!$U56</f>
        <v>10388.756600280307</v>
      </c>
      <c r="R179" s="286">
        <f t="shared" ref="R179" si="1471">+S179/S$180*100</f>
        <v>9.3361744317490586E-2</v>
      </c>
      <c r="S179" s="184">
        <f>(' Part 1er Trim 2020'!L$12*'COEF Art 14 F II'!$N58)+ajuste!V56</f>
        <v>14412.47877915927</v>
      </c>
      <c r="T179" s="286">
        <f t="shared" ref="T179" si="1472">+U179/U$180*100</f>
        <v>0</v>
      </c>
      <c r="U179" s="184">
        <f>+'ISR 4to TRIMESTRE'!B177</f>
        <v>0</v>
      </c>
      <c r="V179" s="329">
        <f t="shared" si="1028"/>
        <v>0.33234797931374788</v>
      </c>
      <c r="W179" s="328">
        <f>+' Part 1er Trim 2020'!$M$4*'CALCULO GARANTIA '!$Q57</f>
        <v>31250.653242337419</v>
      </c>
      <c r="X179" s="329">
        <f t="shared" si="1029"/>
        <v>0.33234797931374793</v>
      </c>
      <c r="Y179" s="328">
        <f>+' Part 1er Trim 2020'!$M$5*'CALCULO GARANTIA '!$Q57</f>
        <v>6883.4550848748295</v>
      </c>
      <c r="Z179" s="329">
        <f t="shared" si="1030"/>
        <v>0.33234797931374793</v>
      </c>
      <c r="AA179" s="328">
        <f>+' Part 1er Trim 2020'!$M$8*'CALCULO GARANTIA '!$Q57</f>
        <v>8.431003539231158</v>
      </c>
      <c r="AB179" s="298">
        <f t="shared" ref="AB179" si="1473">+AC179/AC$180*100</f>
        <v>0.30657841364273419</v>
      </c>
      <c r="AC179" s="270">
        <f t="shared" si="1032"/>
        <v>3083428.2195142405</v>
      </c>
    </row>
    <row r="180" spans="1:31" ht="14.25" thickTop="1" thickBot="1">
      <c r="A180" s="271" t="s">
        <v>52</v>
      </c>
      <c r="B180" s="287">
        <f t="shared" si="1019"/>
        <v>100</v>
      </c>
      <c r="C180" s="272">
        <f>SUM(C129:C179)</f>
        <v>689180900.92259824</v>
      </c>
      <c r="D180" s="287">
        <f t="shared" si="1019"/>
        <v>100</v>
      </c>
      <c r="E180" s="272">
        <f>SUM(E129:E179)</f>
        <v>97015464.322438195</v>
      </c>
      <c r="F180" s="287">
        <f t="shared" ref="F180" si="1474">+G180/G$180*100</f>
        <v>100</v>
      </c>
      <c r="G180" s="272">
        <f>SUM(G129:G179)</f>
        <v>39555915.886370733</v>
      </c>
      <c r="H180" s="287">
        <f t="shared" ref="H180" si="1475">+I180/I$180*100</f>
        <v>100</v>
      </c>
      <c r="I180" s="272">
        <f>SUM(I129:I179)</f>
        <v>30214729.884862382</v>
      </c>
      <c r="J180" s="287">
        <f t="shared" ref="J180" si="1476">+K180/K$180*100</f>
        <v>100</v>
      </c>
      <c r="K180" s="272">
        <f>SUM(K129:K179)</f>
        <v>15059622.200000027</v>
      </c>
      <c r="L180" s="287">
        <f t="shared" ref="L180" si="1477">+M180/M$180*100</f>
        <v>100</v>
      </c>
      <c r="M180" s="272">
        <f>SUM(M129:M179)</f>
        <v>1557378.3677616701</v>
      </c>
      <c r="N180" s="287">
        <f t="shared" ref="N180" si="1478">+O180/O$180*100</f>
        <v>100</v>
      </c>
      <c r="O180" s="272">
        <f>SUM(O129:O179)</f>
        <v>16432699.200000016</v>
      </c>
      <c r="P180" s="287">
        <f t="shared" ref="P180" si="1479">+Q180/Q$180*100</f>
        <v>100</v>
      </c>
      <c r="Q180" s="272">
        <f>SUM(Q129:Q179)</f>
        <v>3163722.8000000026</v>
      </c>
      <c r="R180" s="287">
        <f t="shared" ref="R180" si="1480">+S180/S$180*100</f>
        <v>100</v>
      </c>
      <c r="S180" s="272">
        <f>SUM(S129:S179)</f>
        <v>15437242.400000025</v>
      </c>
      <c r="T180" s="287">
        <f t="shared" ref="T180" si="1481">+U180/U$180*100</f>
        <v>100</v>
      </c>
      <c r="U180" s="272">
        <f>SUM(U129:U179)</f>
        <v>86660798</v>
      </c>
      <c r="V180" s="287">
        <f t="shared" ref="V180:W180" si="1482">SUM(V129:V179)</f>
        <v>99.999999999999986</v>
      </c>
      <c r="W180" s="272">
        <f t="shared" si="1482"/>
        <v>9402991.8000000026</v>
      </c>
      <c r="X180" s="287">
        <f t="shared" ref="X180:Y180" si="1483">SUM(X129:X179)</f>
        <v>100</v>
      </c>
      <c r="Y180" s="272">
        <f t="shared" si="1483"/>
        <v>2071159</v>
      </c>
      <c r="Z180" s="287">
        <v>0</v>
      </c>
      <c r="AA180" s="272">
        <f t="shared" ref="AA180" si="1484">SUM(AA129:AA179)</f>
        <v>2536.8000000000002</v>
      </c>
      <c r="AB180" s="287">
        <f t="shared" ref="AB180" si="1485">+AC180/AC$180*100</f>
        <v>100</v>
      </c>
      <c r="AC180" s="273">
        <f t="shared" ref="AC180" si="1486">SUM(AC129:AC179)</f>
        <v>1005755161.5840311</v>
      </c>
      <c r="AD180" s="269"/>
      <c r="AE180" s="274"/>
    </row>
    <row r="181" spans="1:31" ht="13.5" thickTop="1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</row>
    <row r="182" spans="1:31">
      <c r="A182" s="275" t="s">
        <v>143</v>
      </c>
      <c r="B182" s="275"/>
    </row>
    <row r="183" spans="1:31">
      <c r="A183" s="275"/>
      <c r="B183" s="275"/>
    </row>
    <row r="184" spans="1:31">
      <c r="A184" s="345" t="s">
        <v>144</v>
      </c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</row>
    <row r="185" spans="1:31">
      <c r="A185" s="345" t="s">
        <v>166</v>
      </c>
      <c r="B185" s="345"/>
      <c r="C185" s="345"/>
      <c r="D185" s="345"/>
      <c r="E185" s="345"/>
      <c r="F185" s="345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345"/>
      <c r="R185" s="345"/>
      <c r="S185" s="345"/>
      <c r="T185" s="345"/>
      <c r="U185" s="345"/>
      <c r="V185" s="345"/>
      <c r="W185" s="345"/>
      <c r="X185" s="345"/>
      <c r="Y185" s="345"/>
      <c r="Z185" s="345"/>
      <c r="AA185" s="345"/>
      <c r="AB185" s="345"/>
      <c r="AC185" s="345"/>
    </row>
    <row r="186" spans="1:31" ht="13.5" thickBot="1">
      <c r="A186" s="345" t="s">
        <v>259</v>
      </c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</row>
    <row r="187" spans="1:31" ht="14.25" thickTop="1" thickBot="1">
      <c r="A187" s="268"/>
      <c r="B187" s="268"/>
      <c r="V187" s="351" t="s">
        <v>229</v>
      </c>
      <c r="W187" s="352"/>
      <c r="X187" s="352"/>
      <c r="Y187" s="352"/>
      <c r="Z187" s="352"/>
      <c r="AA187" s="353"/>
    </row>
    <row r="188" spans="1:31" ht="37.9" customHeight="1" thickTop="1" thickBot="1">
      <c r="A188" s="347" t="s">
        <v>0</v>
      </c>
      <c r="B188" s="346" t="s">
        <v>205</v>
      </c>
      <c r="C188" s="346"/>
      <c r="D188" s="346" t="s">
        <v>206</v>
      </c>
      <c r="E188" s="346"/>
      <c r="F188" s="346" t="s">
        <v>207</v>
      </c>
      <c r="G188" s="346"/>
      <c r="H188" s="346" t="s">
        <v>208</v>
      </c>
      <c r="I188" s="346"/>
      <c r="J188" s="346" t="s">
        <v>209</v>
      </c>
      <c r="K188" s="346"/>
      <c r="L188" s="346" t="s">
        <v>210</v>
      </c>
      <c r="M188" s="346"/>
      <c r="N188" s="346" t="s">
        <v>211</v>
      </c>
      <c r="O188" s="346"/>
      <c r="P188" s="346" t="s">
        <v>212</v>
      </c>
      <c r="Q188" s="346"/>
      <c r="R188" s="346" t="s">
        <v>216</v>
      </c>
      <c r="S188" s="346"/>
      <c r="T188" s="346" t="s">
        <v>213</v>
      </c>
      <c r="U188" s="346"/>
      <c r="V188" s="346" t="s">
        <v>205</v>
      </c>
      <c r="W188" s="346"/>
      <c r="X188" s="346" t="s">
        <v>230</v>
      </c>
      <c r="Y188" s="346"/>
      <c r="Z188" s="346" t="s">
        <v>209</v>
      </c>
      <c r="AA188" s="346"/>
      <c r="AB188" s="349" t="s">
        <v>53</v>
      </c>
      <c r="AC188" s="350"/>
    </row>
    <row r="189" spans="1:31" ht="14.25" thickTop="1" thickBot="1">
      <c r="A189" s="348"/>
      <c r="B189" s="284" t="s">
        <v>214</v>
      </c>
      <c r="C189" s="285" t="s">
        <v>215</v>
      </c>
      <c r="D189" s="285" t="s">
        <v>214</v>
      </c>
      <c r="E189" s="285" t="s">
        <v>215</v>
      </c>
      <c r="F189" s="285" t="s">
        <v>214</v>
      </c>
      <c r="G189" s="285" t="s">
        <v>215</v>
      </c>
      <c r="H189" s="285" t="s">
        <v>214</v>
      </c>
      <c r="I189" s="285" t="s">
        <v>215</v>
      </c>
      <c r="J189" s="285" t="s">
        <v>214</v>
      </c>
      <c r="K189" s="285" t="s">
        <v>215</v>
      </c>
      <c r="L189" s="285" t="s">
        <v>214</v>
      </c>
      <c r="M189" s="285" t="s">
        <v>215</v>
      </c>
      <c r="N189" s="285" t="s">
        <v>214</v>
      </c>
      <c r="O189" s="285" t="s">
        <v>215</v>
      </c>
      <c r="P189" s="285" t="s">
        <v>214</v>
      </c>
      <c r="Q189" s="285" t="s">
        <v>215</v>
      </c>
      <c r="R189" s="285" t="s">
        <v>214</v>
      </c>
      <c r="S189" s="285" t="s">
        <v>215</v>
      </c>
      <c r="T189" s="285" t="s">
        <v>214</v>
      </c>
      <c r="U189" s="285" t="s">
        <v>215</v>
      </c>
      <c r="V189" s="301" t="s">
        <v>214</v>
      </c>
      <c r="W189" s="301" t="s">
        <v>215</v>
      </c>
      <c r="X189" s="301" t="s">
        <v>214</v>
      </c>
      <c r="Y189" s="301" t="s">
        <v>215</v>
      </c>
      <c r="Z189" s="301" t="s">
        <v>214</v>
      </c>
      <c r="AA189" s="301" t="s">
        <v>215</v>
      </c>
      <c r="AB189" s="296" t="s">
        <v>214</v>
      </c>
      <c r="AC189" s="296" t="s">
        <v>215</v>
      </c>
    </row>
    <row r="190" spans="1:31" ht="13.5" thickTop="1">
      <c r="A190" s="269" t="s">
        <v>1</v>
      </c>
      <c r="B190" s="286">
        <f>+C190/C$241*100</f>
        <v>0.12343518908264829</v>
      </c>
      <c r="C190" s="184">
        <f>+' Part 1er Trim 2020'!$N$4*'CALCULO GARANTIA '!$Q7+ajuste!$N6</f>
        <v>572081.2858265281</v>
      </c>
      <c r="D190" s="286">
        <f>+E190/E$241*100</f>
        <v>0.12334967041536057</v>
      </c>
      <c r="E190" s="184">
        <f>+' Part 1er Trim 2020'!$N$5*'CALCULO GARANTIA '!$Q7+ajuste!$O6</f>
        <v>75950.519499092363</v>
      </c>
      <c r="F190" s="286">
        <f>+G190/G$241*100</f>
        <v>1.4136974974523693</v>
      </c>
      <c r="G190" s="184">
        <f>+'COEF Art 14 F III'!P126+ajuste!P6</f>
        <v>211877.25225299498</v>
      </c>
      <c r="H190" s="286">
        <f>+I190/I$241*100</f>
        <v>0.12272482794700294</v>
      </c>
      <c r="I190" s="184">
        <f>+' Part 1er Trim 2020'!$N$7*'CALCULO GARANTIA '!$Q7+ajuste!$Q6</f>
        <v>13160.538982058906</v>
      </c>
      <c r="J190" s="286">
        <f>+K190/K$241*100</f>
        <v>0.1225701011979712</v>
      </c>
      <c r="K190" s="184">
        <f>+' Part 1er Trim 2020'!$N$8*'CALCULO GARANTIA '!$Q7+ajuste!$R6</f>
        <v>18458.594170572171</v>
      </c>
      <c r="L190" s="286">
        <f>+M190/M$241*100</f>
        <v>0.12281798875456976</v>
      </c>
      <c r="M190" s="184">
        <f>+' Part 1er Trim 2020'!$N$9*'CALCULO GARANTIA '!$Q7+ajuste!$S6</f>
        <v>1528.7368065976752</v>
      </c>
      <c r="N190" s="286">
        <f>+O190/O$241*100</f>
        <v>0.12377113092722583</v>
      </c>
      <c r="O190" s="184">
        <f>+' Part 1er Trim 2020'!$N$10*'CALCULO GARANTIA '!$Q7+ajuste!$T6</f>
        <v>20927.535710594348</v>
      </c>
      <c r="P190" s="286">
        <f>+Q190/Q$241*100</f>
        <v>0.12367453489363603</v>
      </c>
      <c r="Q190" s="184">
        <f>+' Part 1er Trim 2020'!$N$11*'CALCULO GARANTIA '!$Q7+ajuste!$U6</f>
        <v>3912.7194582239222</v>
      </c>
      <c r="R190" s="286">
        <f>+S190/S$241*100</f>
        <v>4.9858318846047293E-2</v>
      </c>
      <c r="S190" s="184">
        <f>(' Part 1er Trim 2020'!N$12*'COEF Art 14 F II'!$N8)+ajuste!V6</f>
        <v>7791.8614596259658</v>
      </c>
      <c r="T190" s="286">
        <f>+U190/U$241*100</f>
        <v>0</v>
      </c>
      <c r="U190" s="184">
        <f>+'ISR 4to TRIMESTRE'!B187</f>
        <v>0</v>
      </c>
      <c r="V190" s="286">
        <v>0</v>
      </c>
      <c r="W190" s="184">
        <v>0</v>
      </c>
      <c r="X190" s="286">
        <v>0</v>
      </c>
      <c r="Y190" s="184">
        <v>0</v>
      </c>
      <c r="Z190" s="286">
        <v>0</v>
      </c>
      <c r="AA190" s="184">
        <v>0</v>
      </c>
      <c r="AB190" s="298">
        <f>+AC190/AC$241*100</f>
        <v>0.13812615802931746</v>
      </c>
      <c r="AC190" s="270">
        <f>SUM(C190,E190,G190,I190,K190,M190,O190,Q190,S190,U190,W190,Y190,AA190)</f>
        <v>925689.04416628834</v>
      </c>
    </row>
    <row r="191" spans="1:31">
      <c r="A191" s="269" t="s">
        <v>2</v>
      </c>
      <c r="B191" s="286">
        <f t="shared" ref="B191:D240" si="1487">+C191/C$241*100</f>
        <v>0.24449763006515091</v>
      </c>
      <c r="C191" s="184">
        <f>+' Part 1er Trim 2020'!$N$4*'CALCULO GARANTIA '!$Q8+ajuste!$N7</f>
        <v>1133165.6687912238</v>
      </c>
      <c r="D191" s="286">
        <f t="shared" si="1487"/>
        <v>0.24432820985150058</v>
      </c>
      <c r="E191" s="184">
        <f>+' Part 1er Trim 2020'!$N$5*'CALCULO GARANTIA '!$Q8+ajuste!$O7</f>
        <v>150441.0543134606</v>
      </c>
      <c r="F191" s="286">
        <f t="shared" ref="F191" si="1488">+G191/G$241*100</f>
        <v>1.3572722617271982</v>
      </c>
      <c r="G191" s="184">
        <f>+'COEF Art 14 F III'!P127+ajuste!P7</f>
        <v>203420.54639850958</v>
      </c>
      <c r="H191" s="286">
        <f t="shared" ref="H191" si="1489">+I191/I$241*100</f>
        <v>0.24309061780079111</v>
      </c>
      <c r="I191" s="184">
        <f>+' Part 1er Trim 2020'!$N$7*'CALCULO GARANTIA '!$Q8+ajuste!$Q7</f>
        <v>26068.103783544328</v>
      </c>
      <c r="J191" s="286">
        <f t="shared" ref="J191" si="1490">+K191/K$241*100</f>
        <v>0.24278412081460768</v>
      </c>
      <c r="K191" s="184">
        <f>+' Part 1er Trim 2020'!$N$8*'CALCULO GARANTIA '!$Q8+ajuste!$R7</f>
        <v>36562.371356271542</v>
      </c>
      <c r="L191" s="286">
        <f t="shared" ref="L191" si="1491">+M191/M$241*100</f>
        <v>0.2432758911702704</v>
      </c>
      <c r="M191" s="184">
        <f>+' Part 1er Trim 2020'!$N$9*'CALCULO GARANTIA '!$Q8+ajuste!$S7</f>
        <v>3028.0972092209504</v>
      </c>
      <c r="N191" s="286">
        <f t="shared" ref="N191" si="1492">+O191/O$241*100</f>
        <v>0.24516298325074995</v>
      </c>
      <c r="O191" s="184">
        <f>+' Part 1er Trim 2020'!$N$10*'CALCULO GARANTIA '!$Q8+ajuste!$T7</f>
        <v>41452.776980058494</v>
      </c>
      <c r="P191" s="286">
        <f t="shared" ref="P191" si="1493">+Q191/Q$241*100</f>
        <v>0.24497145999943623</v>
      </c>
      <c r="Q191" s="184">
        <f>+' Part 1er Trim 2020'!$N$11*'CALCULO GARANTIA '!$Q8+ajuste!$U7</f>
        <v>7750.2179334950497</v>
      </c>
      <c r="R191" s="286">
        <f t="shared" ref="R191" si="1494">+S191/S$241*100</f>
        <v>0.10639656995605977</v>
      </c>
      <c r="S191" s="184">
        <f>(' Part 1er Trim 2020'!N$12*'COEF Art 14 F II'!$N9)+ajuste!V7</f>
        <v>16627.663187699804</v>
      </c>
      <c r="T191" s="286">
        <f t="shared" ref="T191" si="1495">+U191/U$241*100</f>
        <v>6.8821466791921736E-4</v>
      </c>
      <c r="U191" s="184">
        <f>+'ISR 4to TRIMESTRE'!B188</f>
        <v>464</v>
      </c>
      <c r="V191" s="286">
        <v>0</v>
      </c>
      <c r="W191" s="184">
        <v>0</v>
      </c>
      <c r="X191" s="286">
        <v>0</v>
      </c>
      <c r="Y191" s="184">
        <v>0</v>
      </c>
      <c r="Z191" s="286">
        <v>0</v>
      </c>
      <c r="AA191" s="184">
        <v>0</v>
      </c>
      <c r="AB191" s="298">
        <f t="shared" ref="AB191" si="1496">+AC191/AC$241*100</f>
        <v>0.24157524364389818</v>
      </c>
      <c r="AC191" s="270">
        <f t="shared" ref="AC191:AC240" si="1497">SUM(C191,E191,G191,I191,K191,M191,O191,Q191,S191,U191,W191,Y191,AA191)</f>
        <v>1618980.4999534842</v>
      </c>
    </row>
    <row r="192" spans="1:31">
      <c r="A192" s="269" t="s">
        <v>3</v>
      </c>
      <c r="B192" s="286">
        <f t="shared" si="1487"/>
        <v>0.25855162942475235</v>
      </c>
      <c r="C192" s="184">
        <f>+' Part 1er Trim 2020'!$N$4*'CALCULO GARANTIA '!$Q9+ajuste!$N8</f>
        <v>1198301.308671539</v>
      </c>
      <c r="D192" s="286">
        <f t="shared" si="1487"/>
        <v>0.25858232419905786</v>
      </c>
      <c r="E192" s="184">
        <f>+' Part 1er Trim 2020'!$N$5*'CALCULO GARANTIA '!$Q9+ajuste!$O8</f>
        <v>159217.78947660237</v>
      </c>
      <c r="F192" s="286">
        <f t="shared" ref="F192" si="1498">+G192/G$241*100</f>
        <v>0</v>
      </c>
      <c r="G192" s="184">
        <f>+'COEF Art 14 F III'!P128+ajuste!P8</f>
        <v>0</v>
      </c>
      <c r="H192" s="286">
        <f t="shared" ref="H192" si="1499">+I192/I$241*100</f>
        <v>0.25880645402902147</v>
      </c>
      <c r="I192" s="184">
        <f>+' Part 1er Trim 2020'!$N$7*'CALCULO GARANTIA '!$Q9+ajuste!$Q8</f>
        <v>27753.409672965459</v>
      </c>
      <c r="J192" s="286">
        <f t="shared" ref="J192" si="1500">+K192/K$241*100</f>
        <v>0.25886207183088333</v>
      </c>
      <c r="K192" s="184">
        <f>+' Part 1er Trim 2020'!$N$8*'CALCULO GARANTIA '!$Q9+ajuste!$R8</f>
        <v>38983.650036823725</v>
      </c>
      <c r="L192" s="286">
        <f t="shared" ref="L192" si="1501">+M192/M$241*100</f>
        <v>0.25877260294108106</v>
      </c>
      <c r="M192" s="184">
        <f>+' Part 1er Trim 2020'!$N$9*'CALCULO GARANTIA '!$Q9+ajuste!$S8</f>
        <v>3220.9874682579616</v>
      </c>
      <c r="N192" s="286">
        <f t="shared" ref="N192" si="1502">+O192/O$241*100</f>
        <v>0.25843113440421489</v>
      </c>
      <c r="O192" s="184">
        <f>+' Part 1er Trim 2020'!$N$10*'CALCULO GARANTIA '!$Q9+ajuste!$T8</f>
        <v>43696.189518972467</v>
      </c>
      <c r="P192" s="286">
        <f t="shared" ref="P192" si="1503">+Q192/Q$241*100</f>
        <v>0.25846611498905708</v>
      </c>
      <c r="Q192" s="184">
        <f>+' Part 1er Trim 2020'!$N$11*'CALCULO GARANTIA '!$Q9+ajuste!$U8</f>
        <v>8177.1514101830226</v>
      </c>
      <c r="R192" s="286">
        <f t="shared" ref="R192" si="1504">+S192/S$241*100</f>
        <v>9.7872367477613048E-2</v>
      </c>
      <c r="S192" s="184">
        <f>(' Part 1er Trim 2020'!N$12*'COEF Art 14 F II'!$N10)+ajuste!V8</f>
        <v>15295.500244722381</v>
      </c>
      <c r="T192" s="286">
        <f t="shared" ref="T192" si="1505">+U192/U$241*100</f>
        <v>0</v>
      </c>
      <c r="U192" s="184">
        <f>+'ISR 4to TRIMESTRE'!B189</f>
        <v>0</v>
      </c>
      <c r="V192" s="286">
        <v>0</v>
      </c>
      <c r="W192" s="184">
        <v>0</v>
      </c>
      <c r="X192" s="286">
        <v>0</v>
      </c>
      <c r="Y192" s="184">
        <v>0</v>
      </c>
      <c r="Z192" s="286">
        <v>0</v>
      </c>
      <c r="AA192" s="184">
        <v>0</v>
      </c>
      <c r="AB192" s="298">
        <f t="shared" ref="AB192" si="1506">+AC192/AC$241*100</f>
        <v>0.22302274076834291</v>
      </c>
      <c r="AC192" s="270">
        <f t="shared" si="1497"/>
        <v>1494645.9865000665</v>
      </c>
    </row>
    <row r="193" spans="1:29">
      <c r="A193" s="269" t="s">
        <v>4</v>
      </c>
      <c r="B193" s="286">
        <f t="shared" si="1487"/>
        <v>0.71452947323304405</v>
      </c>
      <c r="C193" s="184">
        <f>+' Part 1er Trim 2020'!$N$4*'CALCULO GARANTIA '!$Q10+ajuste!$N9</f>
        <v>3311607.8392719342</v>
      </c>
      <c r="D193" s="286">
        <f t="shared" si="1487"/>
        <v>0.71458444556926881</v>
      </c>
      <c r="E193" s="184">
        <f>+' Part 1er Trim 2020'!$N$5*'CALCULO GARANTIA '!$Q10+ajuste!$O9</f>
        <v>439993.55396898004</v>
      </c>
      <c r="F193" s="286">
        <f t="shared" ref="F193" si="1507">+G193/G$241*100</f>
        <v>2.5799651997119057</v>
      </c>
      <c r="G193" s="184">
        <f>+'COEF Art 14 F III'!P129+ajuste!P9</f>
        <v>386671.07949784386</v>
      </c>
      <c r="H193" s="286">
        <f t="shared" ref="H193" si="1508">+I193/I$241*100</f>
        <v>0.71498596253301006</v>
      </c>
      <c r="I193" s="184">
        <f>+' Part 1er Trim 2020'!$N$7*'CALCULO GARANTIA '!$Q10+ajuste!$Q9</f>
        <v>76672.347306968702</v>
      </c>
      <c r="J193" s="286">
        <f t="shared" ref="J193" si="1509">+K193/K$241*100</f>
        <v>0.71508540738707516</v>
      </c>
      <c r="K193" s="184">
        <f>+' Part 1er Trim 2020'!$N$8*'CALCULO GARANTIA '!$Q10+ajuste!$R9</f>
        <v>107689.1607598246</v>
      </c>
      <c r="L193" s="286">
        <f t="shared" ref="L193" si="1510">+M193/M$241*100</f>
        <v>0.71492597684124515</v>
      </c>
      <c r="M193" s="184">
        <f>+' Part 1er Trim 2020'!$N$9*'CALCULO GARANTIA '!$Q10+ajuste!$S9</f>
        <v>8898.8076247856916</v>
      </c>
      <c r="N193" s="286">
        <f t="shared" ref="N193" si="1511">+O193/O$241*100</f>
        <v>0.71431353542939868</v>
      </c>
      <c r="O193" s="184">
        <f>+' Part 1er Trim 2020'!$N$10*'CALCULO GARANTIA '!$Q10+ajuste!$T9</f>
        <v>120777.93835502041</v>
      </c>
      <c r="P193" s="286">
        <f t="shared" ref="P193" si="1512">+Q193/Q$241*100</f>
        <v>0.71437557861427636</v>
      </c>
      <c r="Q193" s="184">
        <f>+' Part 1er Trim 2020'!$N$11*'CALCULO GARANTIA '!$Q10+ajuste!$U9</f>
        <v>22600.863058251805</v>
      </c>
      <c r="R193" s="286">
        <f t="shared" ref="R193" si="1513">+S193/S$241*100</f>
        <v>0.69354437803878533</v>
      </c>
      <c r="S193" s="184">
        <f>(' Part 1er Trim 2020'!N$12*'COEF Art 14 F II'!$N11)+ajuste!V9</f>
        <v>108387.16256091926</v>
      </c>
      <c r="T193" s="286">
        <f t="shared" ref="T193" si="1514">+U193/U$241*100</f>
        <v>2.1211146870587045</v>
      </c>
      <c r="U193" s="184">
        <f>+'ISR 4to TRIMESTRE'!B190</f>
        <v>1430073</v>
      </c>
      <c r="V193" s="286">
        <v>0</v>
      </c>
      <c r="W193" s="184">
        <v>0</v>
      </c>
      <c r="X193" s="286">
        <v>0</v>
      </c>
      <c r="Y193" s="184">
        <v>0</v>
      </c>
      <c r="Z193" s="286">
        <v>0</v>
      </c>
      <c r="AA193" s="184">
        <v>0</v>
      </c>
      <c r="AB193" s="298">
        <f t="shared" ref="AB193" si="1515">+AC193/AC$241*100</f>
        <v>0.89728180558703263</v>
      </c>
      <c r="AC193" s="270">
        <f t="shared" si="1497"/>
        <v>6013371.7524045287</v>
      </c>
    </row>
    <row r="194" spans="1:29">
      <c r="A194" s="269" t="s">
        <v>5</v>
      </c>
      <c r="B194" s="286">
        <f t="shared" si="1487"/>
        <v>0.88852208759937612</v>
      </c>
      <c r="C194" s="184">
        <f>+' Part 1er Trim 2020'!$N$4*'CALCULO GARANTIA '!$Q11+ajuste!$N10</f>
        <v>4118006.0737686069</v>
      </c>
      <c r="D194" s="286">
        <f t="shared" si="1487"/>
        <v>0.88790642369823147</v>
      </c>
      <c r="E194" s="184">
        <f>+' Part 1er Trim 2020'!$N$5*'CALCULO GARANTIA '!$Q11+ajuste!$O10</f>
        <v>546713.69545924664</v>
      </c>
      <c r="F194" s="286">
        <f t="shared" ref="F194" si="1516">+G194/G$241*100</f>
        <v>0.8660109328878105</v>
      </c>
      <c r="G194" s="184">
        <f>+'COEF Art 14 F III'!P130+ajuste!P10</f>
        <v>129792.98415112618</v>
      </c>
      <c r="H194" s="286">
        <f t="shared" ref="H194" si="1517">+I194/I$241*100</f>
        <v>0.88340899674277995</v>
      </c>
      <c r="I194" s="184">
        <f>+' Part 1er Trim 2020'!$N$7*'CALCULO GARANTIA '!$Q11+ajuste!$Q10</f>
        <v>94733.386334470939</v>
      </c>
      <c r="J194" s="286">
        <f t="shared" ref="J194" si="1518">+K194/K$241*100</f>
        <v>0.88229511199341903</v>
      </c>
      <c r="K194" s="184">
        <f>+' Part 1er Trim 2020'!$N$8*'CALCULO GARANTIA '!$Q11+ajuste!$R10</f>
        <v>132870.31055527602</v>
      </c>
      <c r="L194" s="286">
        <f t="shared" ref="L194" si="1519">+M194/M$241*100</f>
        <v>0.8840797548391004</v>
      </c>
      <c r="M194" s="184">
        <f>+' Part 1er Trim 2020'!$N$9*'CALCULO GARANTIA '!$Q11+ajuste!$S10</f>
        <v>11004.294036203186</v>
      </c>
      <c r="N194" s="286">
        <f t="shared" ref="N194" si="1520">+O194/O$241*100</f>
        <v>0.89094012632995623</v>
      </c>
      <c r="O194" s="184">
        <f>+' Part 1er Trim 2020'!$N$10*'CALCULO GARANTIA '!$Q11+ajuste!$T10</f>
        <v>150642.4088565085</v>
      </c>
      <c r="P194" s="286">
        <f t="shared" ref="P194" si="1521">+Q194/Q$241*100</f>
        <v>0.89024335742607252</v>
      </c>
      <c r="Q194" s="184">
        <f>+' Part 1er Trim 2020'!$N$11*'CALCULO GARANTIA '!$Q11+ajuste!$U10</f>
        <v>28164.832074374175</v>
      </c>
      <c r="R194" s="286">
        <f t="shared" ref="R194" si="1522">+S194/S$241*100</f>
        <v>0.46844123655849529</v>
      </c>
      <c r="S194" s="184">
        <f>(' Part 1er Trim 2020'!N$12*'COEF Art 14 F II'!$N12)+ajuste!V10</f>
        <v>73208.028303365849</v>
      </c>
      <c r="T194" s="286">
        <f t="shared" ref="T194" si="1523">+U194/U$241*100</f>
        <v>0.73298866830817733</v>
      </c>
      <c r="U194" s="184">
        <f>+'ISR 4to TRIMESTRE'!B191</f>
        <v>494187</v>
      </c>
      <c r="V194" s="286">
        <v>0</v>
      </c>
      <c r="W194" s="184">
        <v>0</v>
      </c>
      <c r="X194" s="286">
        <v>0</v>
      </c>
      <c r="Y194" s="184">
        <v>0</v>
      </c>
      <c r="Z194" s="286">
        <v>0</v>
      </c>
      <c r="AA194" s="184">
        <v>0</v>
      </c>
      <c r="AB194" s="298">
        <f t="shared" ref="AB194" si="1524">+AC194/AC$241*100</f>
        <v>0.86235835770265779</v>
      </c>
      <c r="AC194" s="270">
        <f t="shared" si="1497"/>
        <v>5779323.0135391774</v>
      </c>
    </row>
    <row r="195" spans="1:29">
      <c r="A195" s="269" t="s">
        <v>6</v>
      </c>
      <c r="B195" s="286">
        <f t="shared" si="1487"/>
        <v>6.1546550146613175</v>
      </c>
      <c r="C195" s="184">
        <f>+' Part 1er Trim 2020'!$N$4*'CALCULO GARANTIA '!$Q12+ajuste!$N11</f>
        <v>28524790.87019999</v>
      </c>
      <c r="D195" s="286">
        <f t="shared" si="1487"/>
        <v>6.1550231955927934</v>
      </c>
      <c r="E195" s="184">
        <f>+' Part 1er Trim 2020'!$N$5*'CALCULO GARANTIA '!$Q12+ajuste!$O11</f>
        <v>3789853.7358071604</v>
      </c>
      <c r="F195" s="286">
        <f t="shared" ref="F195" si="1525">+G195/G$241*100</f>
        <v>5.0127787134388635</v>
      </c>
      <c r="G195" s="184">
        <f>+'COEF Art 14 F III'!P131+ajuste!P11</f>
        <v>751287.86877654784</v>
      </c>
      <c r="H195" s="286">
        <f t="shared" ref="H195" si="1526">+I195/I$241*100</f>
        <v>6.1577126947656957</v>
      </c>
      <c r="I195" s="184">
        <f>+' Part 1er Trim 2020'!$N$7*'CALCULO GARANTIA '!$Q12+ajuste!$Q11</f>
        <v>660329.44853488368</v>
      </c>
      <c r="J195" s="286">
        <f t="shared" ref="J195" si="1527">+K195/K$241*100</f>
        <v>6.1583788109951065</v>
      </c>
      <c r="K195" s="184">
        <f>+' Part 1er Trim 2020'!$N$8*'CALCULO GARANTIA '!$Q12+ajuste!$R11</f>
        <v>927428.5825807167</v>
      </c>
      <c r="L195" s="286">
        <f t="shared" ref="L195" si="1528">+M195/M$241*100</f>
        <v>6.1573111463394854</v>
      </c>
      <c r="M195" s="184">
        <f>+' Part 1er Trim 2020'!$N$9*'CALCULO GARANTIA '!$Q12+ajuste!$S11</f>
        <v>76641.119713280321</v>
      </c>
      <c r="N195" s="286">
        <f t="shared" ref="N195" si="1529">+O195/O$241*100</f>
        <v>6.1532089636716485</v>
      </c>
      <c r="O195" s="184">
        <f>+' Part 1er Trim 2020'!$N$10*'CALCULO GARANTIA '!$Q12+ajuste!$T11</f>
        <v>1040400.1268898634</v>
      </c>
      <c r="P195" s="286">
        <f t="shared" ref="P195" si="1530">+Q195/Q$241*100</f>
        <v>6.1536259094417183</v>
      </c>
      <c r="Q195" s="184">
        <f>+' Part 1er Trim 2020'!$N$11*'CALCULO GARANTIA '!$Q12+ajuste!$U11</f>
        <v>194683.66592371516</v>
      </c>
      <c r="R195" s="286">
        <f t="shared" ref="R195" si="1531">+S195/S$241*100</f>
        <v>10.111086512895097</v>
      </c>
      <c r="S195" s="184">
        <f>(' Part 1er Trim 2020'!N$12*'COEF Art 14 F II'!$N13)+ajuste!V11</f>
        <v>1580161.287789131</v>
      </c>
      <c r="T195" s="286">
        <f t="shared" ref="T195" si="1532">+U195/U$241*100</f>
        <v>5.2384853676662271</v>
      </c>
      <c r="U195" s="184">
        <f>+'ISR 4to TRIMESTRE'!B192</f>
        <v>3531830</v>
      </c>
      <c r="V195" s="286">
        <v>0</v>
      </c>
      <c r="W195" s="184">
        <v>0</v>
      </c>
      <c r="X195" s="286">
        <v>0</v>
      </c>
      <c r="Y195" s="184">
        <v>0</v>
      </c>
      <c r="Z195" s="286">
        <v>0</v>
      </c>
      <c r="AA195" s="184">
        <v>0</v>
      </c>
      <c r="AB195" s="298">
        <f t="shared" ref="AB195" si="1533">+AC195/AC$241*100</f>
        <v>6.1293416033105803</v>
      </c>
      <c r="AC195" s="270">
        <f t="shared" si="1497"/>
        <v>41077406.706215285</v>
      </c>
    </row>
    <row r="196" spans="1:29">
      <c r="A196" s="269" t="s">
        <v>7</v>
      </c>
      <c r="B196" s="286">
        <f t="shared" si="1487"/>
        <v>1.0266621482882932</v>
      </c>
      <c r="C196" s="184">
        <f>+' Part 1er Trim 2020'!$N$4*'CALCULO GARANTIA '!$Q13+ajuste!$N12</f>
        <v>4758239.5771187423</v>
      </c>
      <c r="D196" s="286">
        <f t="shared" si="1487"/>
        <v>1.0265704307728929</v>
      </c>
      <c r="E196" s="184">
        <f>+' Part 1er Trim 2020'!$N$5*'CALCULO GARANTIA '!$Q13+ajuste!$O12</f>
        <v>632093.76447510079</v>
      </c>
      <c r="F196" s="286">
        <f t="shared" ref="F196" si="1534">+G196/G$241*100</f>
        <v>0</v>
      </c>
      <c r="G196" s="184">
        <f>+'COEF Art 14 F III'!P132+ajuste!P12</f>
        <v>0</v>
      </c>
      <c r="H196" s="286">
        <f t="shared" ref="H196" si="1535">+I196/I$241*100</f>
        <v>1.0259005259372167</v>
      </c>
      <c r="I196" s="184">
        <f>+' Part 1er Trim 2020'!$N$7*'CALCULO GARANTIA '!$Q13+ajuste!$Q12</f>
        <v>110013.63040526626</v>
      </c>
      <c r="J196" s="286">
        <f t="shared" ref="J196" si="1536">+K196/K$241*100</f>
        <v>1.0257345226465719</v>
      </c>
      <c r="K196" s="184">
        <f>+' Part 1er Trim 2020'!$N$8*'CALCULO GARANTIA '!$Q13+ajuste!$R12</f>
        <v>154471.74388554748</v>
      </c>
      <c r="L196" s="286">
        <f t="shared" ref="L196" si="1537">+M196/M$241*100</f>
        <v>1.0260006066949681</v>
      </c>
      <c r="M196" s="184">
        <f>+' Part 1er Trim 2020'!$N$9*'CALCULO GARANTIA '!$Q13+ajuste!$S12</f>
        <v>12770.807492870488</v>
      </c>
      <c r="N196" s="286">
        <f t="shared" ref="N196" si="1538">+O196/O$241*100</f>
        <v>1.0270223646535346</v>
      </c>
      <c r="O196" s="184">
        <f>+' Part 1er Trim 2020'!$N$10*'CALCULO GARANTIA '!$Q13+ajuste!$T12</f>
        <v>173651.53772815765</v>
      </c>
      <c r="P196" s="286">
        <f t="shared" ref="P196" si="1539">+Q196/Q$241*100</f>
        <v>1.0269188060807251</v>
      </c>
      <c r="Q196" s="184">
        <f>+' Part 1er Trim 2020'!$N$11*'CALCULO GARANTIA '!$Q13+ajuste!$U12</f>
        <v>32488.864405463712</v>
      </c>
      <c r="R196" s="286">
        <f t="shared" ref="R196" si="1540">+S196/S$241*100</f>
        <v>0.53429278779791545</v>
      </c>
      <c r="S196" s="184">
        <f>(' Part 1er Trim 2020'!N$12*'COEF Art 14 F II'!$N14)+ajuste!V12</f>
        <v>83499.313208967927</v>
      </c>
      <c r="T196" s="286">
        <f t="shared" ref="T196" si="1541">+U196/U$241*100</f>
        <v>0</v>
      </c>
      <c r="U196" s="184">
        <f>+'ISR 4to TRIMESTRE'!B193</f>
        <v>0</v>
      </c>
      <c r="V196" s="286">
        <v>0</v>
      </c>
      <c r="W196" s="184">
        <v>0</v>
      </c>
      <c r="X196" s="286">
        <v>0</v>
      </c>
      <c r="Y196" s="184">
        <v>0</v>
      </c>
      <c r="Z196" s="286">
        <v>0</v>
      </c>
      <c r="AA196" s="184">
        <v>0</v>
      </c>
      <c r="AB196" s="298">
        <f t="shared" ref="AB196" si="1542">+AC196/AC$241*100</f>
        <v>0.88890453271531955</v>
      </c>
      <c r="AC196" s="270">
        <f t="shared" si="1497"/>
        <v>5957229.2387201171</v>
      </c>
    </row>
    <row r="197" spans="1:29">
      <c r="A197" s="269" t="s">
        <v>8</v>
      </c>
      <c r="B197" s="286">
        <f t="shared" si="1487"/>
        <v>0.16127171298606974</v>
      </c>
      <c r="C197" s="184">
        <f>+' Part 1er Trim 2020'!$N$4*'CALCULO GARANTIA '!$Q14+ajuste!$N13</f>
        <v>747441.06294310314</v>
      </c>
      <c r="D197" s="286">
        <f t="shared" si="1487"/>
        <v>0.1611599627526191</v>
      </c>
      <c r="E197" s="184">
        <f>+' Part 1er Trim 2020'!$N$5*'CALCULO GARANTIA '!$Q14+ajuste!$O13</f>
        <v>99231.581667781589</v>
      </c>
      <c r="F197" s="286">
        <f t="shared" ref="F197" si="1543">+G197/G$241*100</f>
        <v>1.2393835103522033</v>
      </c>
      <c r="G197" s="184">
        <f>+'COEF Art 14 F III'!P133+ajuste!P13</f>
        <v>185752.02483864035</v>
      </c>
      <c r="H197" s="286">
        <f t="shared" ref="H197" si="1544">+I197/I$241*100</f>
        <v>0.1603435883182355</v>
      </c>
      <c r="I197" s="184">
        <f>+' Part 1er Trim 2020'!$N$7*'CALCULO GARANTIA '!$Q14+ajuste!$Q13</f>
        <v>17194.630295155992</v>
      </c>
      <c r="J197" s="286">
        <f t="shared" ref="J197" si="1545">+K197/K$241*100</f>
        <v>0.16014155383699807</v>
      </c>
      <c r="K197" s="184">
        <f>+' Part 1er Trim 2020'!$N$8*'CALCULO GARANTIA '!$Q14+ajuste!$R13</f>
        <v>24116.712993061556</v>
      </c>
      <c r="L197" s="286">
        <f t="shared" ref="L197" si="1546">+M197/M$241*100</f>
        <v>0.16046511139547734</v>
      </c>
      <c r="M197" s="184">
        <f>+' Part 1er Trim 2020'!$N$9*'CALCULO GARANTIA '!$Q14+ajuste!$S13</f>
        <v>1997.3370713248626</v>
      </c>
      <c r="N197" s="286">
        <f t="shared" ref="N197" si="1547">+O197/O$241*100</f>
        <v>0.16171061657628638</v>
      </c>
      <c r="O197" s="184">
        <f>+' Part 1er Trim 2020'!$N$10*'CALCULO GARANTIA '!$Q14+ajuste!$T13</f>
        <v>27342.43985515723</v>
      </c>
      <c r="P197" s="286">
        <f t="shared" ref="P197" si="1548">+Q197/Q$241*100</f>
        <v>0.16158404637877294</v>
      </c>
      <c r="Q197" s="184">
        <f>+' Part 1er Trim 2020'!$N$11*'CALCULO GARANTIA '!$Q14+ajuste!$U13</f>
        <v>5112.0713164478175</v>
      </c>
      <c r="R197" s="286">
        <f t="shared" ref="R197" si="1549">+S197/S$241*100</f>
        <v>9.531930320899952E-2</v>
      </c>
      <c r="S197" s="184">
        <f>(' Part 1er Trim 2020'!N$12*'COEF Art 14 F II'!$N15)+ajuste!V13</f>
        <v>14896.507187215087</v>
      </c>
      <c r="T197" s="286">
        <f t="shared" ref="T197" si="1550">+U197/U$241*100</f>
        <v>0</v>
      </c>
      <c r="U197" s="184">
        <f>+'ISR 4to TRIMESTRE'!B194</f>
        <v>0</v>
      </c>
      <c r="V197" s="286">
        <v>0</v>
      </c>
      <c r="W197" s="184">
        <v>0</v>
      </c>
      <c r="X197" s="286">
        <v>0</v>
      </c>
      <c r="Y197" s="184">
        <v>0</v>
      </c>
      <c r="Z197" s="286">
        <v>0</v>
      </c>
      <c r="AA197" s="184">
        <v>0</v>
      </c>
      <c r="AB197" s="298">
        <f t="shared" ref="AB197" si="1551">+AC197/AC$241*100</f>
        <v>0.16758038770732941</v>
      </c>
      <c r="AC197" s="270">
        <f t="shared" si="1497"/>
        <v>1123084.3681678877</v>
      </c>
    </row>
    <row r="198" spans="1:29">
      <c r="A198" s="269" t="s">
        <v>9</v>
      </c>
      <c r="B198" s="286">
        <f t="shared" si="1487"/>
        <v>1.6030723870282011</v>
      </c>
      <c r="C198" s="184">
        <f>+' Part 1er Trim 2020'!$N$4*'CALCULO GARANTIA '!$Q15+ajuste!$N14</f>
        <v>7429710.4355715122</v>
      </c>
      <c r="D198" s="286">
        <f t="shared" si="1487"/>
        <v>1.6019616124674978</v>
      </c>
      <c r="E198" s="184">
        <f>+' Part 1er Trim 2020'!$N$5*'CALCULO GARANTIA '!$Q15+ajuste!$O14</f>
        <v>986381.36830691318</v>
      </c>
      <c r="F198" s="286">
        <f t="shared" ref="F198" si="1552">+G198/G$241*100</f>
        <v>1.9629021776549576</v>
      </c>
      <c r="G198" s="184">
        <f>+'COEF Art 14 F III'!P134+ajuste!P14</f>
        <v>294189.04722717387</v>
      </c>
      <c r="H198" s="286">
        <f t="shared" ref="H198" si="1553">+I198/I$241*100</f>
        <v>1.5938475002343884</v>
      </c>
      <c r="I198" s="184">
        <f>+' Part 1er Trim 2020'!$N$7*'CALCULO GARANTIA '!$Q15+ajuste!$Q14</f>
        <v>170918.08160733347</v>
      </c>
      <c r="J198" s="286">
        <f t="shared" ref="J198" si="1554">+K198/K$241*100</f>
        <v>1.5918377244565185</v>
      </c>
      <c r="K198" s="184">
        <f>+' Part 1er Trim 2020'!$N$8*'CALCULO GARANTIA '!$Q15+ajuste!$R14</f>
        <v>239724.74734022911</v>
      </c>
      <c r="L198" s="286">
        <f t="shared" ref="L198" si="1555">+M198/M$241*100</f>
        <v>1.5950599178420437</v>
      </c>
      <c r="M198" s="184">
        <f>+' Part 1er Trim 2020'!$N$9*'CALCULO GARANTIA '!$Q15+ajuste!$S14</f>
        <v>19853.987431813148</v>
      </c>
      <c r="N198" s="286">
        <f t="shared" ref="N198" si="1556">+O198/O$241*100</f>
        <v>1.6074350970056102</v>
      </c>
      <c r="O198" s="184">
        <f>+' Part 1er Trim 2020'!$N$10*'CALCULO GARANTIA '!$Q15+ajuste!$T14</f>
        <v>271789.18979763408</v>
      </c>
      <c r="P198" s="286">
        <f t="shared" ref="P198" si="1557">+Q198/Q$241*100</f>
        <v>1.6061778772698738</v>
      </c>
      <c r="Q198" s="184">
        <f>+' Part 1er Trim 2020'!$N$11*'CALCULO GARANTIA '!$Q15+ajuste!$U14</f>
        <v>50815.01571174305</v>
      </c>
      <c r="R198" s="286">
        <f t="shared" ref="R198" si="1558">+S198/S$241*100</f>
        <v>1.6861097298103829</v>
      </c>
      <c r="S198" s="184">
        <f>(' Part 1er Trim 2020'!N$12*'COEF Art 14 F II'!$N16)+ajuste!V14</f>
        <v>263505.3432302287</v>
      </c>
      <c r="T198" s="286">
        <f t="shared" ref="T198" si="1559">+U198/U$241*100</f>
        <v>0</v>
      </c>
      <c r="U198" s="184">
        <f>+'ISR 4to TRIMESTRE'!B195</f>
        <v>0</v>
      </c>
      <c r="V198" s="286">
        <v>0</v>
      </c>
      <c r="W198" s="184">
        <v>0</v>
      </c>
      <c r="X198" s="286">
        <v>0</v>
      </c>
      <c r="Y198" s="184">
        <v>0</v>
      </c>
      <c r="Z198" s="286">
        <v>0</v>
      </c>
      <c r="AA198" s="184">
        <v>0</v>
      </c>
      <c r="AB198" s="298">
        <f t="shared" ref="AB198" si="1560">+AC198/AC$241*100</f>
        <v>1.4513918785455935</v>
      </c>
      <c r="AC198" s="270">
        <f t="shared" si="1497"/>
        <v>9726887.216224581</v>
      </c>
    </row>
    <row r="199" spans="1:29">
      <c r="A199" s="269" t="s">
        <v>10</v>
      </c>
      <c r="B199" s="286">
        <f t="shared" si="1487"/>
        <v>0.27424575021126202</v>
      </c>
      <c r="C199" s="184">
        <f>+' Part 1er Trim 2020'!$N$4*'CALCULO GARANTIA '!$Q16+ajuste!$N15</f>
        <v>1271038.3690364864</v>
      </c>
      <c r="D199" s="286">
        <f t="shared" si="1487"/>
        <v>0.27445009380007879</v>
      </c>
      <c r="E199" s="184">
        <f>+' Part 1er Trim 2020'!$N$5*'CALCULO GARANTIA '!$Q16+ajuste!$O15</f>
        <v>168988.10617409527</v>
      </c>
      <c r="F199" s="286">
        <f t="shared" ref="F199" si="1561">+G199/G$241*100</f>
        <v>1.2619061751184699</v>
      </c>
      <c r="G199" s="184">
        <f>+'COEF Art 14 F III'!P135+ajuste!P15</f>
        <v>189127.59870270363</v>
      </c>
      <c r="H199" s="286">
        <f t="shared" ref="H199" si="1562">+I199/I$241*100</f>
        <v>0.27594297374403925</v>
      </c>
      <c r="I199" s="184">
        <f>+' Part 1er Trim 2020'!$N$7*'CALCULO GARANTIA '!$Q16+ajuste!$Q15</f>
        <v>29591.064200570119</v>
      </c>
      <c r="J199" s="286">
        <f t="shared" ref="J199" si="1563">+K199/K$241*100</f>
        <v>0.27631262361336717</v>
      </c>
      <c r="K199" s="184">
        <f>+' Part 1er Trim 2020'!$N$8*'CALCULO GARANTIA '!$Q16+ajuste!$R15</f>
        <v>41611.637207081156</v>
      </c>
      <c r="L199" s="286">
        <f t="shared" ref="L199" si="1564">+M199/M$241*100</f>
        <v>0.27571996002632237</v>
      </c>
      <c r="M199" s="184">
        <f>+' Part 1er Trim 2020'!$N$9*'CALCULO GARANTIA '!$Q16+ajuste!$S15</f>
        <v>3431.9341611120108</v>
      </c>
      <c r="N199" s="286">
        <f t="shared" ref="N199" si="1565">+O199/O$241*100</f>
        <v>0.27344311943514543</v>
      </c>
      <c r="O199" s="184">
        <f>+' Part 1er Trim 2020'!$N$10*'CALCULO GARANTIA '!$Q16+ajuste!$T15</f>
        <v>46234.453898300366</v>
      </c>
      <c r="P199" s="286">
        <f t="shared" ref="P199" si="1566">+Q199/Q$241*100</f>
        <v>0.27367412175921835</v>
      </c>
      <c r="Q199" s="184">
        <f>+' Part 1er Trim 2020'!$N$11*'CALCULO GARANTIA '!$Q16+ajuste!$U15</f>
        <v>8658.2905877961584</v>
      </c>
      <c r="R199" s="286">
        <f t="shared" ref="R199" si="1567">+S199/S$241*100</f>
        <v>0.63894346177395767</v>
      </c>
      <c r="S199" s="184">
        <f>(' Part 1er Trim 2020'!N$12*'COEF Art 14 F II'!$N17)+ajuste!V15</f>
        <v>99854.127654189666</v>
      </c>
      <c r="T199" s="286">
        <f t="shared" ref="T199" si="1568">+U199/U$241*100</f>
        <v>0.34859704473502134</v>
      </c>
      <c r="U199" s="184">
        <f>+'ISR 4to TRIMESTRE'!B196</f>
        <v>235027</v>
      </c>
      <c r="V199" s="286">
        <v>0</v>
      </c>
      <c r="W199" s="184">
        <v>0</v>
      </c>
      <c r="X199" s="286">
        <v>0</v>
      </c>
      <c r="Y199" s="184">
        <v>0</v>
      </c>
      <c r="Z199" s="286">
        <v>0</v>
      </c>
      <c r="AA199" s="184">
        <v>0</v>
      </c>
      <c r="AB199" s="298">
        <f t="shared" ref="AB199" si="1569">+AC199/AC$241*100</f>
        <v>0.3123897358576555</v>
      </c>
      <c r="AC199" s="270">
        <f t="shared" si="1497"/>
        <v>2093562.5816223347</v>
      </c>
    </row>
    <row r="200" spans="1:29">
      <c r="A200" s="269" t="s">
        <v>11</v>
      </c>
      <c r="B200" s="286">
        <f t="shared" si="1487"/>
        <v>0.3980898519970037</v>
      </c>
      <c r="C200" s="184">
        <f>+' Part 1er Trim 2020'!$N$4*'CALCULO GARANTIA '!$Q17+ajuste!$N16</f>
        <v>1845014.8300291481</v>
      </c>
      <c r="D200" s="286">
        <f t="shared" si="1487"/>
        <v>0.39836956811919944</v>
      </c>
      <c r="E200" s="184">
        <f>+' Part 1er Trim 2020'!$N$5*'CALCULO GARANTIA '!$Q17+ajuste!$O16</f>
        <v>245289.47300303826</v>
      </c>
      <c r="F200" s="286">
        <f t="shared" ref="F200" si="1570">+G200/G$241*100</f>
        <v>4.8131149902706101</v>
      </c>
      <c r="G200" s="184">
        <f>+'COEF Art 14 F III'!P136+ajuste!P16</f>
        <v>721363.36150697374</v>
      </c>
      <c r="H200" s="286">
        <f t="shared" ref="H200" si="1571">+I200/I$241*100</f>
        <v>0.40041299277398568</v>
      </c>
      <c r="I200" s="184">
        <f>+' Part 1er Trim 2020'!$N$7*'CALCULO GARANTIA '!$Q17+ajuste!$Q16</f>
        <v>42938.750768512276</v>
      </c>
      <c r="J200" s="286">
        <f t="shared" ref="J200" si="1572">+K200/K$241*100</f>
        <v>0.40091906330667404</v>
      </c>
      <c r="K200" s="184">
        <f>+' Part 1er Trim 2020'!$N$8*'CALCULO GARANTIA '!$Q17+ajuste!$R16</f>
        <v>60376.896261764057</v>
      </c>
      <c r="L200" s="286">
        <f t="shared" ref="L200" si="1573">+M200/M$241*100</f>
        <v>0.40010745565821193</v>
      </c>
      <c r="M200" s="184">
        <f>+' Part 1er Trim 2020'!$N$9*'CALCULO GARANTIA '!$Q17+ajuste!$S16</f>
        <v>4980.2068920144038</v>
      </c>
      <c r="N200" s="286">
        <f t="shared" ref="N200" si="1574">+O200/O$241*100</f>
        <v>0.39699115560593268</v>
      </c>
      <c r="O200" s="184">
        <f>+' Part 1er Trim 2020'!$N$10*'CALCULO GARANTIA '!$Q17+ajuste!$T16</f>
        <v>67124.268183492532</v>
      </c>
      <c r="P200" s="286">
        <f t="shared" ref="P200" si="1575">+Q200/Q$241*100</f>
        <v>0.39730780856237002</v>
      </c>
      <c r="Q200" s="184">
        <f>+' Part 1er Trim 2020'!$N$11*'CALCULO GARANTIA '!$Q17+ajuste!$U16</f>
        <v>12569.717725668064</v>
      </c>
      <c r="R200" s="286">
        <f t="shared" ref="R200" si="1576">+S200/S$241*100</f>
        <v>0.23219375076980478</v>
      </c>
      <c r="S200" s="184">
        <f>(' Part 1er Trim 2020'!N$12*'COEF Art 14 F II'!$N18)+ajuste!V16</f>
        <v>36287.255159480199</v>
      </c>
      <c r="T200" s="286">
        <f t="shared" ref="T200" si="1577">+U200/U$241*100</f>
        <v>0</v>
      </c>
      <c r="U200" s="184">
        <f>+'ISR 4to TRIMESTRE'!B197</f>
        <v>0</v>
      </c>
      <c r="V200" s="286">
        <v>0</v>
      </c>
      <c r="W200" s="184">
        <v>0</v>
      </c>
      <c r="X200" s="286">
        <v>0</v>
      </c>
      <c r="Y200" s="184">
        <v>0</v>
      </c>
      <c r="Z200" s="286">
        <v>0</v>
      </c>
      <c r="AA200" s="184">
        <v>0</v>
      </c>
      <c r="AB200" s="298">
        <f t="shared" ref="AB200" si="1578">+AC200/AC$241*100</f>
        <v>0.45300675023199466</v>
      </c>
      <c r="AC200" s="270">
        <f t="shared" si="1497"/>
        <v>3035944.7595300921</v>
      </c>
    </row>
    <row r="201" spans="1:29">
      <c r="A201" s="269" t="s">
        <v>12</v>
      </c>
      <c r="B201" s="286">
        <f t="shared" si="1487"/>
        <v>0.81384390206564716</v>
      </c>
      <c r="C201" s="184">
        <f>+' Part 1er Trim 2020'!$N$4*'CALCULO GARANTIA '!$Q18+ajuste!$N17</f>
        <v>3771897.3772062156</v>
      </c>
      <c r="D201" s="286">
        <f t="shared" si="1487"/>
        <v>0.81327997622492321</v>
      </c>
      <c r="E201" s="184">
        <f>+' Part 1er Trim 2020'!$N$5*'CALCULO GARANTIA '!$Q18+ajuste!$O17</f>
        <v>500763.69466164691</v>
      </c>
      <c r="F201" s="286">
        <f t="shared" ref="F201" si="1579">+G201/G$241*100</f>
        <v>1.2218995435083904</v>
      </c>
      <c r="G201" s="184">
        <f>+'COEF Art 14 F III'!P137+ajuste!P17</f>
        <v>183131.62347270074</v>
      </c>
      <c r="H201" s="286">
        <f t="shared" ref="H201" si="1580">+I201/I$241*100</f>
        <v>0.80916066109602536</v>
      </c>
      <c r="I201" s="184">
        <f>+' Part 1er Trim 2020'!$N$7*'CALCULO GARANTIA '!$Q18+ajuste!$Q17</f>
        <v>86771.28011702263</v>
      </c>
      <c r="J201" s="286">
        <f t="shared" ref="J201" si="1581">+K201/K$241*100</f>
        <v>0.80814027842750191</v>
      </c>
      <c r="K201" s="184">
        <f>+' Part 1er Trim 2020'!$N$8*'CALCULO GARANTIA '!$Q18+ajuste!$R17</f>
        <v>121702.87277721011</v>
      </c>
      <c r="L201" s="286">
        <f t="shared" ref="L201" si="1582">+M201/M$241*100</f>
        <v>0.8097750285452423</v>
      </c>
      <c r="M201" s="184">
        <f>+' Part 1er Trim 2020'!$N$9*'CALCULO GARANTIA '!$Q18+ajuste!$S17</f>
        <v>10079.410221206172</v>
      </c>
      <c r="N201" s="286">
        <f t="shared" ref="N201" si="1583">+O201/O$241*100</f>
        <v>0.8160587932244433</v>
      </c>
      <c r="O201" s="184">
        <f>+' Part 1er Trim 2020'!$N$10*'CALCULO GARANTIA '!$Q18+ajuste!$T17</f>
        <v>137981.28375501826</v>
      </c>
      <c r="P201" s="286">
        <f t="shared" ref="P201" si="1584">+Q201/Q$241*100</f>
        <v>0.81542009516865821</v>
      </c>
      <c r="Q201" s="184">
        <f>+' Part 1er Trim 2020'!$N$11*'CALCULO GARANTIA '!$Q18+ajuste!$U17</f>
        <v>25797.63146663256</v>
      </c>
      <c r="R201" s="286">
        <f t="shared" ref="R201" si="1585">+S201/S$241*100</f>
        <v>0.36100295330238957</v>
      </c>
      <c r="S201" s="184">
        <f>(' Part 1er Trim 2020'!N$12*'COEF Art 14 F II'!$N19)+ajuste!V17</f>
        <v>56417.566090298358</v>
      </c>
      <c r="T201" s="286">
        <f t="shared" ref="T201" si="1586">+U201/U$241*100</f>
        <v>0</v>
      </c>
      <c r="U201" s="184">
        <f>+'ISR 4to TRIMESTRE'!B198</f>
        <v>0</v>
      </c>
      <c r="V201" s="286">
        <v>0</v>
      </c>
      <c r="W201" s="184">
        <v>0</v>
      </c>
      <c r="X201" s="286">
        <v>0</v>
      </c>
      <c r="Y201" s="184">
        <v>0</v>
      </c>
      <c r="Z201" s="286">
        <v>0</v>
      </c>
      <c r="AA201" s="184">
        <v>0</v>
      </c>
      <c r="AB201" s="298">
        <f t="shared" ref="AB201" si="1587">+AC201/AC$241*100</f>
        <v>0.73033637830652576</v>
      </c>
      <c r="AC201" s="270">
        <f t="shared" si="1497"/>
        <v>4894542.7397679528</v>
      </c>
    </row>
    <row r="202" spans="1:29">
      <c r="A202" s="269" t="s">
        <v>13</v>
      </c>
      <c r="B202" s="286">
        <f t="shared" si="1487"/>
        <v>0.41409155115681984</v>
      </c>
      <c r="C202" s="184">
        <f>+' Part 1er Trim 2020'!$N$4*'CALCULO GARANTIA '!$Q19+ajuste!$N18</f>
        <v>1919177.4144492806</v>
      </c>
      <c r="D202" s="286">
        <f t="shared" si="1487"/>
        <v>0.41380462798244244</v>
      </c>
      <c r="E202" s="184">
        <f>+' Part 1er Trim 2020'!$N$5*'CALCULO GARANTIA '!$Q19+ajuste!$O18</f>
        <v>254793.35583600702</v>
      </c>
      <c r="F202" s="286">
        <f t="shared" ref="F202" si="1588">+G202/G$241*100</f>
        <v>1.5310733564605339</v>
      </c>
      <c r="G202" s="184">
        <f>+'COEF Art 14 F III'!P138+ajuste!P18</f>
        <v>229468.90430889939</v>
      </c>
      <c r="H202" s="286">
        <f t="shared" ref="H202" si="1589">+I202/I$241*100</f>
        <v>0.41170862562819921</v>
      </c>
      <c r="I202" s="184">
        <f>+' Part 1er Trim 2020'!$N$7*'CALCULO GARANTIA '!$Q19+ajuste!$Q18</f>
        <v>44150.051032621006</v>
      </c>
      <c r="J202" s="286">
        <f t="shared" ref="J202" si="1590">+K202/K$241*100</f>
        <v>0.41118954673166885</v>
      </c>
      <c r="K202" s="184">
        <f>+' Part 1er Trim 2020'!$N$8*'CALCULO GARANTIA '!$Q19+ajuste!$R18</f>
        <v>61923.592263681887</v>
      </c>
      <c r="L202" s="286">
        <f t="shared" ref="L202" si="1591">+M202/M$241*100</f>
        <v>0.41202196616207604</v>
      </c>
      <c r="M202" s="184">
        <f>+' Part 1er Trim 2020'!$N$9*'CALCULO GARANTIA '!$Q19+ajuste!$S18</f>
        <v>5128.5088706133974</v>
      </c>
      <c r="N202" s="286">
        <f t="shared" ref="N202" si="1592">+O202/O$241*100</f>
        <v>0.41521847360951125</v>
      </c>
      <c r="O202" s="184">
        <f>+' Part 1er Trim 2020'!$N$10*'CALCULO GARANTIA '!$Q19+ajuste!$T18</f>
        <v>70206.189190197518</v>
      </c>
      <c r="P202" s="286">
        <f t="shared" ref="P202" si="1593">+Q202/Q$241*100</f>
        <v>0.41489372160230115</v>
      </c>
      <c r="Q202" s="184">
        <f>+' Part 1er Trim 2020'!$N$11*'CALCULO GARANTIA '!$Q19+ajuste!$U18</f>
        <v>13126.087266100536</v>
      </c>
      <c r="R202" s="286">
        <f t="shared" ref="R202" si="1594">+S202/S$241*100</f>
        <v>0.71858652309477566</v>
      </c>
      <c r="S202" s="184">
        <f>(' Part 1er Trim 2020'!N$12*'COEF Art 14 F II'!$N20)+ajuste!V18</f>
        <v>112300.7506931353</v>
      </c>
      <c r="T202" s="286">
        <f t="shared" ref="T202" si="1595">+U202/U$241*100</f>
        <v>0</v>
      </c>
      <c r="U202" s="184">
        <f>+'ISR 4to TRIMESTRE'!B199</f>
        <v>0</v>
      </c>
      <c r="V202" s="286">
        <v>0</v>
      </c>
      <c r="W202" s="184">
        <v>0</v>
      </c>
      <c r="X202" s="286">
        <v>0</v>
      </c>
      <c r="Y202" s="184">
        <v>0</v>
      </c>
      <c r="Z202" s="286">
        <v>0</v>
      </c>
      <c r="AA202" s="184">
        <v>0</v>
      </c>
      <c r="AB202" s="298">
        <f t="shared" ref="AB202" si="1596">+AC202/AC$241*100</f>
        <v>0.40441210267460292</v>
      </c>
      <c r="AC202" s="270">
        <f t="shared" si="1497"/>
        <v>2710274.8539105365</v>
      </c>
    </row>
    <row r="203" spans="1:29">
      <c r="A203" s="269" t="s">
        <v>14</v>
      </c>
      <c r="B203" s="286">
        <f t="shared" si="1487"/>
        <v>2.3028721467397721</v>
      </c>
      <c r="C203" s="184">
        <f>+' Part 1er Trim 2020'!$N$4*'CALCULO GARANTIA '!$Q20+ajuste!$N19</f>
        <v>10673050.923257196</v>
      </c>
      <c r="D203" s="286">
        <f t="shared" si="1487"/>
        <v>2.3030112772707465</v>
      </c>
      <c r="E203" s="184">
        <f>+' Part 1er Trim 2020'!$N$5*'CALCULO GARANTIA '!$Q20+ajuste!$O19</f>
        <v>1418041.1048686476</v>
      </c>
      <c r="F203" s="286">
        <f t="shared" ref="F203" si="1597">+G203/G$241*100</f>
        <v>0.36623530027497259</v>
      </c>
      <c r="G203" s="184">
        <f>+'COEF Art 14 F III'!P139+ajuste!P19</f>
        <v>54889.344601762052</v>
      </c>
      <c r="H203" s="286">
        <f t="shared" ref="H203" si="1598">+I203/I$241*100</f>
        <v>2.3040275500397578</v>
      </c>
      <c r="I203" s="184">
        <f>+' Part 1er Trim 2020'!$N$7*'CALCULO GARANTIA '!$Q20+ajuste!$Q19</f>
        <v>247075.06129998539</v>
      </c>
      <c r="J203" s="286">
        <f t="shared" ref="J203" si="1599">+K203/K$241*100</f>
        <v>2.3042793270530533</v>
      </c>
      <c r="K203" s="184">
        <f>+' Part 1er Trim 2020'!$N$8*'CALCULO GARANTIA '!$Q20+ajuste!$R19</f>
        <v>347015.7610868928</v>
      </c>
      <c r="L203" s="286">
        <f t="shared" ref="L203" si="1600">+M203/M$241*100</f>
        <v>2.3038761058416903</v>
      </c>
      <c r="M203" s="184">
        <f>+' Part 1er Trim 2020'!$N$9*'CALCULO GARANTIA '!$Q20+ajuste!$S19</f>
        <v>28676.745455254557</v>
      </c>
      <c r="N203" s="286">
        <f t="shared" ref="N203" si="1601">+O203/O$241*100</f>
        <v>2.3023257479972998</v>
      </c>
      <c r="O203" s="184">
        <f>+' Part 1er Trim 2020'!$N$10*'CALCULO GARANTIA '!$Q20+ajuste!$T19</f>
        <v>389283.05775087472</v>
      </c>
      <c r="P203" s="286">
        <f t="shared" ref="P203" si="1602">+Q203/Q$241*100</f>
        <v>2.302483247660899</v>
      </c>
      <c r="Q203" s="184">
        <f>+' Part 1er Trim 2020'!$N$11*'CALCULO GARANTIA '!$Q20+ajuste!$U19</f>
        <v>72844.187472428384</v>
      </c>
      <c r="R203" s="286">
        <f t="shared" ref="R203" si="1603">+S203/S$241*100</f>
        <v>1.1775891482951992</v>
      </c>
      <c r="S203" s="184">
        <f>(' Part 1er Trim 2020'!N$12*'COEF Art 14 F II'!$N21)+ajuste!V19</f>
        <v>184033.71217163611</v>
      </c>
      <c r="T203" s="286">
        <f t="shared" ref="T203" si="1604">+U203/U$241*100</f>
        <v>0</v>
      </c>
      <c r="U203" s="184">
        <f>+'ISR 4to TRIMESTRE'!B200</f>
        <v>0</v>
      </c>
      <c r="V203" s="286">
        <v>0</v>
      </c>
      <c r="W203" s="184">
        <v>0</v>
      </c>
      <c r="X203" s="286">
        <v>0</v>
      </c>
      <c r="Y203" s="184">
        <v>0</v>
      </c>
      <c r="Z203" s="286">
        <v>0</v>
      </c>
      <c r="AA203" s="184">
        <v>0</v>
      </c>
      <c r="AB203" s="298">
        <f t="shared" ref="AB203" si="1605">+AC203/AC$241*100</f>
        <v>2.0016980606961412</v>
      </c>
      <c r="AC203" s="270">
        <f t="shared" si="1497"/>
        <v>13414909.897964679</v>
      </c>
    </row>
    <row r="204" spans="1:29">
      <c r="A204" s="269" t="s">
        <v>15</v>
      </c>
      <c r="B204" s="286">
        <f t="shared" si="1487"/>
        <v>0.29441926395862816</v>
      </c>
      <c r="C204" s="184">
        <f>+' Part 1er Trim 2020'!$N$4*'CALCULO GARANTIA '!$Q21+ajuste!$N20</f>
        <v>1364535.9346010755</v>
      </c>
      <c r="D204" s="286">
        <f t="shared" si="1487"/>
        <v>0.29445832449456266</v>
      </c>
      <c r="E204" s="184">
        <f>+' Part 1er Trim 2020'!$N$5*'CALCULO GARANTIA '!$Q21+ajuste!$O20</f>
        <v>181307.84331150801</v>
      </c>
      <c r="F204" s="286">
        <f t="shared" ref="F204" si="1606">+G204/G$241*100</f>
        <v>3.7139252000516114</v>
      </c>
      <c r="G204" s="184">
        <f>+'COEF Art 14 F III'!P140+ajuste!P20</f>
        <v>556622.80500471953</v>
      </c>
      <c r="H204" s="286">
        <f t="shared" ref="H204" si="1607">+I204/I$241*100</f>
        <v>0.29474379172695325</v>
      </c>
      <c r="I204" s="184">
        <f>+' Part 1er Trim 2020'!$N$7*'CALCULO GARANTIA '!$Q21+ajuste!$Q20</f>
        <v>31607.191679400912</v>
      </c>
      <c r="J204" s="286">
        <f t="shared" ref="J204" si="1608">+K204/K$241*100</f>
        <v>0.29481442322839252</v>
      </c>
      <c r="K204" s="184">
        <f>+' Part 1er Trim 2020'!$N$8*'CALCULO GARANTIA '!$Q21+ajuste!$R20</f>
        <v>44397.938329305034</v>
      </c>
      <c r="L204" s="286">
        <f t="shared" ref="L204" si="1609">+M204/M$241*100</f>
        <v>0.29470075139323965</v>
      </c>
      <c r="M204" s="184">
        <f>+' Part 1er Trim 2020'!$N$9*'CALCULO GARANTIA '!$Q21+ajuste!$S20</f>
        <v>3668.191363132657</v>
      </c>
      <c r="N204" s="286">
        <f t="shared" ref="N204" si="1610">+O204/O$241*100</f>
        <v>0.29426580195613056</v>
      </c>
      <c r="O204" s="184">
        <f>+' Part 1er Trim 2020'!$N$10*'CALCULO GARANTIA '!$Q21+ajuste!$T20</f>
        <v>49755.205698689948</v>
      </c>
      <c r="P204" s="286">
        <f t="shared" ref="P204" si="1611">+Q204/Q$241*100</f>
        <v>0.29430957932112367</v>
      </c>
      <c r="Q204" s="184">
        <f>+' Part 1er Trim 2020'!$N$11*'CALCULO GARANTIA '!$Q21+ajuste!$U20</f>
        <v>9311.1392635664815</v>
      </c>
      <c r="R204" s="286">
        <f t="shared" ref="R204" si="1612">+S204/S$241*100</f>
        <v>0.11344758766806448</v>
      </c>
      <c r="S204" s="184">
        <f>(' Part 1er Trim 2020'!N$12*'COEF Art 14 F II'!$N22)+ajuste!V20</f>
        <v>17729.596715201107</v>
      </c>
      <c r="T204" s="286">
        <f t="shared" ref="T204" si="1613">+U204/U$241*100</f>
        <v>0</v>
      </c>
      <c r="U204" s="184">
        <f>+'ISR 4to TRIMESTRE'!B201</f>
        <v>0</v>
      </c>
      <c r="V204" s="286">
        <v>0</v>
      </c>
      <c r="W204" s="184">
        <v>0</v>
      </c>
      <c r="X204" s="286">
        <v>0</v>
      </c>
      <c r="Y204" s="184">
        <v>0</v>
      </c>
      <c r="Z204" s="286">
        <v>0</v>
      </c>
      <c r="AA204" s="184">
        <v>0</v>
      </c>
      <c r="AB204" s="298">
        <f t="shared" ref="AB204" si="1614">+AC204/AC$241*100</f>
        <v>0.33706581233127592</v>
      </c>
      <c r="AC204" s="270">
        <f t="shared" si="1497"/>
        <v>2258935.845966599</v>
      </c>
    </row>
    <row r="205" spans="1:29">
      <c r="A205" s="269" t="s">
        <v>16</v>
      </c>
      <c r="B205" s="286">
        <f t="shared" si="1487"/>
        <v>0.20163611498094802</v>
      </c>
      <c r="C205" s="184">
        <f>+' Part 1er Trim 2020'!$N$4*'CALCULO GARANTIA '!$Q22+ajuste!$N21</f>
        <v>934516.71913533669</v>
      </c>
      <c r="D205" s="286">
        <f t="shared" si="1487"/>
        <v>0.2014964074337012</v>
      </c>
      <c r="E205" s="184">
        <f>+' Part 1er Trim 2020'!$N$5*'CALCULO GARANTIA '!$Q22+ajuste!$O21</f>
        <v>124068.08036257731</v>
      </c>
      <c r="F205" s="286">
        <f t="shared" ref="F205" si="1615">+G205/G$241*100</f>
        <v>2.3779174632040196</v>
      </c>
      <c r="G205" s="184">
        <f>+'COEF Art 14 F III'!P141+ajuste!P21</f>
        <v>356389.26934229437</v>
      </c>
      <c r="H205" s="286">
        <f t="shared" ref="H205" si="1616">+I205/I$241*100</f>
        <v>0.20047572493178314</v>
      </c>
      <c r="I205" s="184">
        <f>+' Part 1er Trim 2020'!$N$7*'CALCULO GARANTIA '!$Q22+ajuste!$Q21</f>
        <v>21498.246418895731</v>
      </c>
      <c r="J205" s="286">
        <f t="shared" ref="J205" si="1617">+K205/K$241*100</f>
        <v>0.20022294927593459</v>
      </c>
      <c r="K205" s="184">
        <f>+' Part 1er Trim 2020'!$N$8*'CALCULO GARANTIA '!$Q22+ajuste!$R21</f>
        <v>30152.819718653438</v>
      </c>
      <c r="L205" s="286">
        <f t="shared" ref="L205" si="1618">+M205/M$241*100</f>
        <v>0.20062890038415521</v>
      </c>
      <c r="M205" s="184">
        <f>+' Part 1er Trim 2020'!$N$9*'CALCULO GARANTIA '!$Q22+ajuste!$S21</f>
        <v>2497.2627185532274</v>
      </c>
      <c r="N205" s="286">
        <f t="shared" ref="N205" si="1619">+O205/O$241*100</f>
        <v>0.20218481977036296</v>
      </c>
      <c r="O205" s="184">
        <f>+' Part 1er Trim 2020'!$N$10*'CALCULO GARANTIA '!$Q22+ajuste!$T21</f>
        <v>34185.920449997378</v>
      </c>
      <c r="P205" s="286">
        <f t="shared" ref="P205" si="1620">+Q205/Q$241*100</f>
        <v>0.20202644118311217</v>
      </c>
      <c r="Q205" s="184">
        <f>+' Part 1er Trim 2020'!$N$11*'CALCULO GARANTIA '!$Q22+ajuste!$U21</f>
        <v>6391.5565817387142</v>
      </c>
      <c r="R205" s="286">
        <f t="shared" ref="R205" si="1621">+S205/S$241*100</f>
        <v>7.4160043084215019E-2</v>
      </c>
      <c r="S205" s="184">
        <f>(' Part 1er Trim 2020'!N$12*'COEF Art 14 F II'!$N23)+ajuste!V21</f>
        <v>11589.736576084071</v>
      </c>
      <c r="T205" s="286">
        <f t="shared" ref="T205" si="1622">+U205/U$241*100</f>
        <v>0.16355777556204298</v>
      </c>
      <c r="U205" s="184">
        <f>+'ISR 4to TRIMESTRE'!B202</f>
        <v>110272</v>
      </c>
      <c r="V205" s="286">
        <v>0</v>
      </c>
      <c r="W205" s="184">
        <v>0</v>
      </c>
      <c r="X205" s="286">
        <v>0</v>
      </c>
      <c r="Y205" s="184">
        <v>0</v>
      </c>
      <c r="Z205" s="286">
        <v>0</v>
      </c>
      <c r="AA205" s="184">
        <v>0</v>
      </c>
      <c r="AB205" s="298">
        <f t="shared" ref="AB205" si="1623">+AC205/AC$241*100</f>
        <v>0.24345252693417299</v>
      </c>
      <c r="AC205" s="270">
        <f t="shared" si="1497"/>
        <v>1631561.6113041306</v>
      </c>
    </row>
    <row r="206" spans="1:29">
      <c r="A206" s="269" t="s">
        <v>17</v>
      </c>
      <c r="B206" s="286">
        <f t="shared" si="1487"/>
        <v>1.7683757559514945</v>
      </c>
      <c r="C206" s="184">
        <f>+' Part 1er Trim 2020'!$N$4*'CALCULO GARANTIA '!$Q23+ajuste!$N22</f>
        <v>8195836.8906602282</v>
      </c>
      <c r="D206" s="286">
        <f t="shared" si="1487"/>
        <v>1.7671504227397878</v>
      </c>
      <c r="E206" s="184">
        <f>+' Part 1er Trim 2020'!$N$5*'CALCULO GARANTIA '!$Q23+ajuste!$O22</f>
        <v>1088093.64620251</v>
      </c>
      <c r="F206" s="286">
        <f t="shared" ref="F206" si="1624">+G206/G$241*100</f>
        <v>2.5081451894694506</v>
      </c>
      <c r="G206" s="184">
        <f>+'COEF Art 14 F III'!P142+ajuste!P22</f>
        <v>375907.08900173276</v>
      </c>
      <c r="H206" s="286">
        <f t="shared" ref="H206" si="1625">+I206/I$241*100</f>
        <v>1.7581996431144573</v>
      </c>
      <c r="I206" s="184">
        <f>+' Part 1er Trim 2020'!$N$7*'CALCULO GARANTIA '!$Q23+ajuste!$Q22</f>
        <v>188542.57389093327</v>
      </c>
      <c r="J206" s="286">
        <f t="shared" ref="J206" si="1626">+K206/K$241*100</f>
        <v>1.7559825840593526</v>
      </c>
      <c r="K206" s="184">
        <f>+' Part 1er Trim 2020'!$N$8*'CALCULO GARANTIA '!$Q23+ajuste!$R22</f>
        <v>264444.3430571364</v>
      </c>
      <c r="L206" s="286">
        <f t="shared" ref="L206" si="1627">+M206/M$241*100</f>
        <v>1.75953607925463</v>
      </c>
      <c r="M206" s="184">
        <f>+' Part 1er Trim 2020'!$N$9*'CALCULO GARANTIA '!$Q23+ajuste!$S22</f>
        <v>21901.250738345396</v>
      </c>
      <c r="N206" s="286">
        <f t="shared" ref="N206" si="1628">+O206/O$241*100</f>
        <v>1.7731882538380199</v>
      </c>
      <c r="O206" s="184">
        <f>+' Part 1er Trim 2020'!$N$10*'CALCULO GARANTIA '!$Q23+ajuste!$T22</f>
        <v>299815.1525788384</v>
      </c>
      <c r="P206" s="286">
        <f t="shared" ref="P206" si="1629">+Q206/Q$241*100</f>
        <v>1.7718012165623152</v>
      </c>
      <c r="Q206" s="184">
        <f>+' Part 1er Trim 2020'!$N$11*'CALCULO GARANTIA '!$Q23+ajuste!$U22</f>
        <v>56054.879059059393</v>
      </c>
      <c r="R206" s="286">
        <f t="shared" ref="R206" si="1630">+S206/S$241*100</f>
        <v>1.0888938989261188</v>
      </c>
      <c r="S206" s="184">
        <f>(' Part 1er Trim 2020'!N$12*'COEF Art 14 F II'!$N24)+ajuste!V22</f>
        <v>170172.41256895923</v>
      </c>
      <c r="T206" s="286">
        <f t="shared" ref="T206" si="1631">+U206/U$241*100</f>
        <v>0.53336340119485937</v>
      </c>
      <c r="U206" s="184">
        <f>+'ISR 4to TRIMESTRE'!B203</f>
        <v>359598</v>
      </c>
      <c r="V206" s="286">
        <v>0</v>
      </c>
      <c r="W206" s="184">
        <v>0</v>
      </c>
      <c r="X206" s="286">
        <v>0</v>
      </c>
      <c r="Y206" s="184">
        <v>0</v>
      </c>
      <c r="Z206" s="286">
        <v>0</v>
      </c>
      <c r="AA206" s="184">
        <v>0</v>
      </c>
      <c r="AB206" s="298">
        <f t="shared" ref="AB206" si="1632">+AC206/AC$241*100</f>
        <v>1.6443976063997106</v>
      </c>
      <c r="AC206" s="270">
        <f t="shared" si="1497"/>
        <v>11020366.237757742</v>
      </c>
    </row>
    <row r="207" spans="1:29">
      <c r="A207" s="269" t="s">
        <v>18</v>
      </c>
      <c r="B207" s="286">
        <f t="shared" si="1487"/>
        <v>2.227516276999109</v>
      </c>
      <c r="C207" s="184">
        <f>+' Part 1er Trim 2020'!$N$4*'CALCULO GARANTIA '!$Q24+ajuste!$N23</f>
        <v>10323801.384481424</v>
      </c>
      <c r="D207" s="286">
        <f t="shared" si="1487"/>
        <v>2.2288963834118882</v>
      </c>
      <c r="E207" s="184">
        <f>+' Part 1er Trim 2020'!$N$5*'CALCULO GARANTIA '!$Q24+ajuste!$O23</f>
        <v>1372406.0847486474</v>
      </c>
      <c r="F207" s="286">
        <f t="shared" ref="F207" si="1633">+G207/G$241*100</f>
        <v>3.3245169600830597</v>
      </c>
      <c r="G207" s="184">
        <f>+'COEF Art 14 F III'!P143+ajuste!P23</f>
        <v>498260.42688783287</v>
      </c>
      <c r="H207" s="286">
        <f t="shared" ref="H207" si="1634">+I207/I$241*100</f>
        <v>2.2389779429750676</v>
      </c>
      <c r="I207" s="184">
        <f>+' Part 1er Trim 2020'!$N$7*'CALCULO GARANTIA '!$Q24+ajuste!$Q23</f>
        <v>240099.39138980093</v>
      </c>
      <c r="J207" s="286">
        <f t="shared" ref="J207" si="1635">+K207/K$241*100</f>
        <v>2.2414750320389922</v>
      </c>
      <c r="K207" s="184">
        <f>+' Part 1er Trim 2020'!$N$8*'CALCULO GARANTIA '!$Q24+ajuste!$R23</f>
        <v>337557.67153240182</v>
      </c>
      <c r="L207" s="286">
        <f t="shared" ref="L207" si="1636">+M207/M$241*100</f>
        <v>2.2374733238038664</v>
      </c>
      <c r="M207" s="184">
        <f>+' Part 1er Trim 2020'!$N$9*'CALCULO GARANTIA '!$Q24+ajuste!$S23</f>
        <v>27850.2185108624</v>
      </c>
      <c r="N207" s="286">
        <f t="shared" ref="N207" si="1637">+O207/O$241*100</f>
        <v>2.2220958131163888</v>
      </c>
      <c r="O207" s="184">
        <f>+' Part 1er Trim 2020'!$N$10*'CALCULO GARANTIA '!$Q24+ajuste!$T23</f>
        <v>375717.57753993489</v>
      </c>
      <c r="P207" s="286">
        <f t="shared" ref="P207" si="1638">+Q207/Q$241*100</f>
        <v>2.2236580134916539</v>
      </c>
      <c r="Q207" s="184">
        <f>+' Part 1er Trim 2020'!$N$11*'CALCULO GARANTIA '!$Q24+ajuste!$U23</f>
        <v>70350.375566862582</v>
      </c>
      <c r="R207" s="286">
        <f t="shared" ref="R207" si="1639">+S207/S$241*100</f>
        <v>4.2364883076510651</v>
      </c>
      <c r="S207" s="184">
        <f>(' Part 1er Trim 2020'!N$12*'COEF Art 14 F II'!$N25)+ajuste!V23</f>
        <v>662078.68080091442</v>
      </c>
      <c r="T207" s="286">
        <f t="shared" ref="T207" si="1640">+U207/U$241*100</f>
        <v>0</v>
      </c>
      <c r="U207" s="184">
        <f>+'ISR 4to TRIMESTRE'!B204</f>
        <v>0</v>
      </c>
      <c r="V207" s="286">
        <v>0</v>
      </c>
      <c r="W207" s="184">
        <v>0</v>
      </c>
      <c r="X207" s="286">
        <v>0</v>
      </c>
      <c r="Y207" s="184">
        <v>0</v>
      </c>
      <c r="Z207" s="286">
        <v>0</v>
      </c>
      <c r="AA207" s="184">
        <v>0</v>
      </c>
      <c r="AB207" s="298">
        <f t="shared" ref="AB207" si="1641">+AC207/AC$241*100</f>
        <v>2.0752923925449873</v>
      </c>
      <c r="AC207" s="270">
        <f t="shared" si="1497"/>
        <v>13908121.811458683</v>
      </c>
    </row>
    <row r="208" spans="1:29">
      <c r="A208" s="269" t="s">
        <v>19</v>
      </c>
      <c r="B208" s="286">
        <f t="shared" si="1487"/>
        <v>0.33988243467437756</v>
      </c>
      <c r="C208" s="184">
        <f>+' Part 1er Trim 2020'!$N$4*'CALCULO GARANTIA '!$Q25+ajuste!$N24</f>
        <v>1575242.6978353614</v>
      </c>
      <c r="D208" s="286">
        <f t="shared" si="1487"/>
        <v>0.33964691748283043</v>
      </c>
      <c r="E208" s="184">
        <f>+' Part 1er Trim 2020'!$N$5*'CALCULO GARANTIA '!$Q25+ajuste!$O24</f>
        <v>209131.97207759978</v>
      </c>
      <c r="F208" s="286">
        <f t="shared" ref="F208" si="1642">+G208/G$241*100</f>
        <v>1.7124177532040072</v>
      </c>
      <c r="G208" s="184">
        <f>+'COEF Art 14 F III'!P144+ajuste!P24</f>
        <v>256647.81108543815</v>
      </c>
      <c r="H208" s="286">
        <f t="shared" ref="H208" si="1643">+I208/I$241*100</f>
        <v>0.33792657703501822</v>
      </c>
      <c r="I208" s="184">
        <f>+' Part 1er Trim 2020'!$N$7*'CALCULO GARANTIA '!$Q25+ajuste!$Q24</f>
        <v>36237.947647101973</v>
      </c>
      <c r="J208" s="286">
        <f t="shared" ref="J208" si="1644">+K208/K$241*100</f>
        <v>0.33750043380471961</v>
      </c>
      <c r="K208" s="184">
        <f>+' Part 1er Trim 2020'!$N$8*'CALCULO GARANTIA '!$Q25+ajuste!$R24</f>
        <v>50826.290254351952</v>
      </c>
      <c r="L208" s="286">
        <f t="shared" ref="L208" si="1645">+M208/M$241*100</f>
        <v>0.33818325544776778</v>
      </c>
      <c r="M208" s="184">
        <f>+' Part 1er Trim 2020'!$N$9*'CALCULO GARANTIA '!$Q25+ajuste!$S24</f>
        <v>4209.4256323570544</v>
      </c>
      <c r="N208" s="286">
        <f t="shared" ref="N208" si="1646">+O208/O$241*100</f>
        <v>0.34080742840677636</v>
      </c>
      <c r="O208" s="184">
        <f>+' Part 1er Trim 2020'!$N$10*'CALCULO GARANTIA '!$Q25+ajuste!$T24</f>
        <v>57624.581556196805</v>
      </c>
      <c r="P208" s="286">
        <f t="shared" ref="P208" si="1647">+Q208/Q$241*100</f>
        <v>0.34054104269926244</v>
      </c>
      <c r="Q208" s="184">
        <f>+' Part 1er Trim 2020'!$N$11*'CALCULO GARANTIA '!$Q25+ajuste!$U24</f>
        <v>10773.77461123431</v>
      </c>
      <c r="R208" s="286">
        <f t="shared" ref="R208" si="1648">+S208/S$241*100</f>
        <v>0.15748027228507636</v>
      </c>
      <c r="S208" s="184">
        <f>(' Part 1er Trim 2020'!N$12*'COEF Art 14 F II'!$N26)+ajuste!V24</f>
        <v>24611.027661370288</v>
      </c>
      <c r="T208" s="286">
        <f t="shared" ref="T208" si="1649">+U208/U$241*100</f>
        <v>0</v>
      </c>
      <c r="U208" s="184">
        <f>+'ISR 4to TRIMESTRE'!B205</f>
        <v>0</v>
      </c>
      <c r="V208" s="286">
        <v>0</v>
      </c>
      <c r="W208" s="184">
        <v>0</v>
      </c>
      <c r="X208" s="286">
        <v>0</v>
      </c>
      <c r="Y208" s="184">
        <v>0</v>
      </c>
      <c r="Z208" s="286">
        <v>0</v>
      </c>
      <c r="AA208" s="184">
        <v>0</v>
      </c>
      <c r="AB208" s="298">
        <f t="shared" ref="AB208" si="1650">+AC208/AC$241*100</f>
        <v>0.33204768384262212</v>
      </c>
      <c r="AC208" s="270">
        <f t="shared" si="1497"/>
        <v>2225305.5283610113</v>
      </c>
    </row>
    <row r="209" spans="1:29">
      <c r="A209" s="269" t="s">
        <v>20</v>
      </c>
      <c r="B209" s="286">
        <f t="shared" si="1487"/>
        <v>4.6459917258006467</v>
      </c>
      <c r="C209" s="184">
        <f>+' Part 1er Trim 2020'!$N$4*'CALCULO GARANTIA '!$Q26+ajuste!$N25</f>
        <v>21532635.386946332</v>
      </c>
      <c r="D209" s="286">
        <f t="shared" si="1487"/>
        <v>4.6427724801962125</v>
      </c>
      <c r="E209" s="184">
        <f>+' Part 1er Trim 2020'!$N$5*'CALCULO GARANTIA '!$Q26+ajuste!$O25</f>
        <v>2858710.3686584346</v>
      </c>
      <c r="F209" s="286">
        <f t="shared" ref="F209" si="1651">+G209/G$241*100</f>
        <v>3.6089384272697056</v>
      </c>
      <c r="G209" s="184">
        <f>+'COEF Art 14 F III'!P145+ajuste!P25</f>
        <v>540887.96146143938</v>
      </c>
      <c r="H209" s="286">
        <f t="shared" ref="H209" si="1652">+I209/I$241*100</f>
        <v>4.6192562540267001</v>
      </c>
      <c r="I209" s="184">
        <f>+' Part 1er Trim 2020'!$N$7*'CALCULO GARANTIA '!$Q26+ajuste!$Q25</f>
        <v>495351.29130912246</v>
      </c>
      <c r="J209" s="286">
        <f t="shared" ref="J209" si="1653">+K209/K$241*100</f>
        <v>4.613431672033756</v>
      </c>
      <c r="K209" s="184">
        <f>+' Part 1er Trim 2020'!$N$8*'CALCULO GARANTIA '!$Q26+ajuste!$R25</f>
        <v>694765.38026342797</v>
      </c>
      <c r="L209" s="286">
        <f t="shared" ref="L209" si="1654">+M209/M$241*100</f>
        <v>4.622766753921967</v>
      </c>
      <c r="M209" s="184">
        <f>+' Part 1er Trim 2020'!$N$9*'CALCULO GARANTIA '!$Q26+ajuste!$S25</f>
        <v>57540.379521754898</v>
      </c>
      <c r="N209" s="286">
        <f t="shared" ref="N209" si="1655">+O209/O$241*100</f>
        <v>4.6586355840429921</v>
      </c>
      <c r="O209" s="184">
        <f>+' Part 1er Trim 2020'!$N$10*'CALCULO GARANTIA '!$Q26+ajuste!$T25</f>
        <v>787693.88158074627</v>
      </c>
      <c r="P209" s="286">
        <f t="shared" ref="P209" si="1656">+Q209/Q$241*100</f>
        <v>4.6549911749220119</v>
      </c>
      <c r="Q209" s="184">
        <f>+' Part 1er Trim 2020'!$N$11*'CALCULO GARANTIA '!$Q26+ajuste!$U25</f>
        <v>147271.0171389957</v>
      </c>
      <c r="R209" s="286">
        <f t="shared" ref="R209" si="1657">+S209/S$241*100</f>
        <v>7.1816751613185019</v>
      </c>
      <c r="S209" s="184">
        <f>(' Part 1er Trim 2020'!N$12*'COEF Art 14 F II'!$N27)+ajuste!V25</f>
        <v>1122352.6825647682</v>
      </c>
      <c r="T209" s="286">
        <f t="shared" ref="T209" si="1658">+U209/U$241*100</f>
        <v>9.8039531525156089</v>
      </c>
      <c r="U209" s="184">
        <f>+'ISR 4to TRIMESTRE'!B206</f>
        <v>6609906</v>
      </c>
      <c r="V209" s="286">
        <v>0</v>
      </c>
      <c r="W209" s="184">
        <v>0</v>
      </c>
      <c r="X209" s="286">
        <v>0</v>
      </c>
      <c r="Y209" s="184">
        <v>0</v>
      </c>
      <c r="Z209" s="286">
        <v>0</v>
      </c>
      <c r="AA209" s="184">
        <v>0</v>
      </c>
      <c r="AB209" s="298">
        <f t="shared" ref="AB209" si="1659">+AC209/AC$241*100</f>
        <v>5.199692114571997</v>
      </c>
      <c r="AC209" s="270">
        <f t="shared" si="1497"/>
        <v>34847114.349445023</v>
      </c>
    </row>
    <row r="210" spans="1:29">
      <c r="A210" s="269" t="s">
        <v>21</v>
      </c>
      <c r="B210" s="286">
        <f t="shared" si="1487"/>
        <v>0.68596311736292992</v>
      </c>
      <c r="C210" s="184">
        <f>+' Part 1er Trim 2020'!$N$4*'CALCULO GARANTIA '!$Q27+ajuste!$N26</f>
        <v>3179212.2256790325</v>
      </c>
      <c r="D210" s="286">
        <f t="shared" si="1487"/>
        <v>0.68548779690165929</v>
      </c>
      <c r="E210" s="184">
        <f>+' Part 1er Trim 2020'!$N$5*'CALCULO GARANTIA '!$Q27+ajuste!$O26</f>
        <v>422077.77377641038</v>
      </c>
      <c r="F210" s="286">
        <f t="shared" ref="F210" si="1660">+G210/G$241*100</f>
        <v>1.1139515328572749</v>
      </c>
      <c r="G210" s="184">
        <f>+'COEF Art 14 F III'!P146+ajuste!P26</f>
        <v>166952.96578663099</v>
      </c>
      <c r="H210" s="286">
        <f t="shared" ref="H210" si="1661">+I210/I$241*100</f>
        <v>0.68201574397717735</v>
      </c>
      <c r="I210" s="184">
        <f>+' Part 1er Trim 2020'!$N$7*'CALCULO GARANTIA '!$Q27+ajuste!$Q26</f>
        <v>73136.747756253375</v>
      </c>
      <c r="J210" s="286">
        <f t="shared" ref="J210" si="1662">+K210/K$241*100</f>
        <v>0.68115576832605984</v>
      </c>
      <c r="K210" s="184">
        <f>+' Part 1er Trim 2020'!$N$8*'CALCULO GARANTIA '!$Q27+ajuste!$R26</f>
        <v>102579.48530341206</v>
      </c>
      <c r="L210" s="286">
        <f t="shared" ref="L210" si="1663">+M210/M$241*100</f>
        <v>0.6825340940559963</v>
      </c>
      <c r="M210" s="184">
        <f>+' Part 1er Trim 2020'!$N$9*'CALCULO GARANTIA '!$Q27+ajuste!$S26</f>
        <v>8495.6202419686524</v>
      </c>
      <c r="N210" s="286">
        <f t="shared" ref="N210" si="1664">+O210/O$241*100</f>
        <v>0.68782997129920054</v>
      </c>
      <c r="O210" s="184">
        <f>+' Part 1er Trim 2020'!$N$10*'CALCULO GARANTIA '!$Q27+ajuste!$T26</f>
        <v>116300.03038143637</v>
      </c>
      <c r="P210" s="286">
        <f t="shared" ref="P210" si="1665">+Q210/Q$241*100</f>
        <v>0.68729160234664877</v>
      </c>
      <c r="Q210" s="184">
        <f>+' Part 1er Trim 2020'!$N$11*'CALCULO GARANTIA '!$Q27+ajuste!$U26</f>
        <v>21744.001125926279</v>
      </c>
      <c r="R210" s="286">
        <f t="shared" ref="R210" si="1666">+S210/S$241*100</f>
        <v>0.39321971984300041</v>
      </c>
      <c r="S210" s="184">
        <f>(' Part 1er Trim 2020'!N$12*'COEF Art 14 F II'!$N28)+ajuste!V26</f>
        <v>61452.40455600516</v>
      </c>
      <c r="T210" s="286">
        <f t="shared" ref="T210" si="1667">+U210/U$241*100</f>
        <v>1.3551836744089629</v>
      </c>
      <c r="U210" s="184">
        <f>+'ISR 4to TRIMESTRE'!B207</f>
        <v>913676</v>
      </c>
      <c r="V210" s="286">
        <v>0</v>
      </c>
      <c r="W210" s="184">
        <v>0</v>
      </c>
      <c r="X210" s="286">
        <v>0</v>
      </c>
      <c r="Y210" s="184">
        <v>0</v>
      </c>
      <c r="Z210" s="286">
        <v>0</v>
      </c>
      <c r="AA210" s="184">
        <v>0</v>
      </c>
      <c r="AB210" s="298">
        <f t="shared" ref="AB210" si="1668">+AC210/AC$241*100</f>
        <v>0.75586465573614692</v>
      </c>
      <c r="AC210" s="270">
        <f t="shared" si="1497"/>
        <v>5065627.2546070758</v>
      </c>
    </row>
    <row r="211" spans="1:29">
      <c r="A211" s="269" t="s">
        <v>22</v>
      </c>
      <c r="B211" s="286">
        <f t="shared" si="1487"/>
        <v>0.11002877551138421</v>
      </c>
      <c r="C211" s="184">
        <f>+' Part 1er Trim 2020'!$N$4*'CALCULO GARANTIA '!$Q28+ajuste!$N27</f>
        <v>509946.9919418589</v>
      </c>
      <c r="D211" s="286">
        <f t="shared" si="1487"/>
        <v>0.10995252568095594</v>
      </c>
      <c r="E211" s="184">
        <f>+' Part 1er Trim 2020'!$N$5*'CALCULO GARANTIA '!$Q28+ajuste!$O27</f>
        <v>67701.449201975032</v>
      </c>
      <c r="F211" s="286">
        <f t="shared" ref="F211" si="1669">+G211/G$241*100</f>
        <v>1.4316133990232225</v>
      </c>
      <c r="G211" s="184">
        <f>+'COEF Art 14 F III'!P147+ajuste!P27</f>
        <v>214562.38963444202</v>
      </c>
      <c r="H211" s="286">
        <f t="shared" ref="H211" si="1670">+I211/I$241*100</f>
        <v>0.10939553299710826</v>
      </c>
      <c r="I211" s="184">
        <f>+' Part 1er Trim 2020'!$N$7*'CALCULO GARANTIA '!$Q28+ajuste!$Q27</f>
        <v>11731.156609103346</v>
      </c>
      <c r="J211" s="286">
        <f t="shared" ref="J211" si="1671">+K211/K$241*100</f>
        <v>0.10925767803120004</v>
      </c>
      <c r="K211" s="184">
        <f>+' Part 1er Trim 2020'!$N$8*'CALCULO GARANTIA '!$Q28+ajuste!$R27</f>
        <v>16453.793535991153</v>
      </c>
      <c r="L211" s="286">
        <f t="shared" ref="L211" si="1672">+M211/M$241*100</f>
        <v>0.1094781769418466</v>
      </c>
      <c r="M211" s="184">
        <f>+' Part 1er Trim 2020'!$N$9*'CALCULO GARANTIA '!$Q28+ajuste!$S27</f>
        <v>1362.6938554144549</v>
      </c>
      <c r="N211" s="286">
        <f t="shared" ref="N211" si="1673">+O211/O$241*100</f>
        <v>0.1103282133461546</v>
      </c>
      <c r="O211" s="184">
        <f>+' Part 1er Trim 2020'!$N$10*'CALCULO GARANTIA '!$Q28+ajuste!$T27</f>
        <v>18654.573222291176</v>
      </c>
      <c r="P211" s="286">
        <f t="shared" ref="P211" si="1674">+Q211/Q$241*100</f>
        <v>0.11024161128589724</v>
      </c>
      <c r="Q211" s="184">
        <f>+' Part 1er Trim 2020'!$N$11*'CALCULO GARANTIA '!$Q28+ajuste!$U27</f>
        <v>3487.7389913393067</v>
      </c>
      <c r="R211" s="286">
        <f t="shared" ref="R211" si="1675">+S211/S$241*100</f>
        <v>3.0548203735656244E-2</v>
      </c>
      <c r="S211" s="184">
        <f>(' Part 1er Trim 2020'!N$12*'COEF Art 14 F II'!$N29)+ajuste!V27</f>
        <v>4774.0753570862198</v>
      </c>
      <c r="T211" s="286">
        <f t="shared" ref="T211" si="1676">+U211/U$241*100</f>
        <v>0</v>
      </c>
      <c r="U211" s="184">
        <f>+'ISR 4to TRIMESTRE'!B208</f>
        <v>0</v>
      </c>
      <c r="V211" s="286">
        <v>0</v>
      </c>
      <c r="W211" s="184">
        <v>0</v>
      </c>
      <c r="X211" s="286">
        <v>0</v>
      </c>
      <c r="Y211" s="184">
        <v>0</v>
      </c>
      <c r="Z211" s="286">
        <v>0</v>
      </c>
      <c r="AA211" s="184">
        <v>0</v>
      </c>
      <c r="AB211" s="298">
        <f t="shared" ref="AB211" si="1677">+AC211/AC$241*100</f>
        <v>0.12663453120801832</v>
      </c>
      <c r="AC211" s="270">
        <f t="shared" si="1497"/>
        <v>848674.86234950158</v>
      </c>
    </row>
    <row r="212" spans="1:29">
      <c r="A212" s="269" t="s">
        <v>23</v>
      </c>
      <c r="B212" s="286">
        <f t="shared" si="1487"/>
        <v>0.51489094928811652</v>
      </c>
      <c r="C212" s="184">
        <f>+' Part 1er Trim 2020'!$N$4*'CALCULO GARANTIA '!$Q29+ajuste!$N28</f>
        <v>2386349.2940571401</v>
      </c>
      <c r="D212" s="286">
        <f t="shared" si="1487"/>
        <v>0.51480128600252817</v>
      </c>
      <c r="E212" s="184">
        <f>+' Part 1er Trim 2020'!$N$5*'CALCULO GARANTIA '!$Q29+ajuste!$O28</f>
        <v>316980.37764536933</v>
      </c>
      <c r="F212" s="286">
        <f t="shared" ref="F212" si="1678">+G212/G$241*100</f>
        <v>0</v>
      </c>
      <c r="G212" s="184">
        <f>+'COEF Art 14 F III'!P148+ajuste!P28</f>
        <v>0</v>
      </c>
      <c r="H212" s="286">
        <f t="shared" ref="H212" si="1679">+I212/I$241*100</f>
        <v>0.51414629195778094</v>
      </c>
      <c r="I212" s="184">
        <f>+' Part 1er Trim 2020'!$N$7*'CALCULO GARANTIA '!$Q29+ajuste!$Q28</f>
        <v>55135.072755721543</v>
      </c>
      <c r="J212" s="286">
        <f t="shared" ref="J212" si="1680">+K212/K$241*100</f>
        <v>0.5139840377833178</v>
      </c>
      <c r="K212" s="184">
        <f>+' Part 1er Trim 2020'!$N$8*'CALCULO GARANTIA '!$Q29+ajuste!$R28</f>
        <v>77404.054258473057</v>
      </c>
      <c r="L212" s="286">
        <f t="shared" ref="L212" si="1681">+M212/M$241*100</f>
        <v>0.51424415137148161</v>
      </c>
      <c r="M212" s="184">
        <f>+' Part 1er Trim 2020'!$N$9*'CALCULO GARANTIA '!$Q29+ajuste!$S28</f>
        <v>6400.886138512994</v>
      </c>
      <c r="N212" s="286">
        <f t="shared" ref="N212" si="1682">+O212/O$241*100</f>
        <v>0.51524315411699428</v>
      </c>
      <c r="O212" s="184">
        <f>+' Part 1er Trim 2020'!$N$10*'CALCULO GARANTIA '!$Q29+ajuste!$T28</f>
        <v>87118.615032795089</v>
      </c>
      <c r="P212" s="286">
        <f t="shared" ref="P212" si="1683">+Q212/Q$241*100</f>
        <v>0.51514193159626753</v>
      </c>
      <c r="Q212" s="184">
        <f>+' Part 1er Trim 2020'!$N$11*'CALCULO GARANTIA '!$Q29+ajuste!$U28</f>
        <v>16297.662742271534</v>
      </c>
      <c r="R212" s="286">
        <f t="shared" ref="R212" si="1684">+S212/S$241*100</f>
        <v>0.23854757032048243</v>
      </c>
      <c r="S212" s="184">
        <f>(' Part 1er Trim 2020'!N$12*'COEF Art 14 F II'!$N30)+ajuste!V28</f>
        <v>37280.230510919835</v>
      </c>
      <c r="T212" s="286">
        <f t="shared" ref="T212" si="1685">+U212/U$241*100</f>
        <v>0</v>
      </c>
      <c r="U212" s="184">
        <f>+'ISR 4to TRIMESTRE'!B209</f>
        <v>0</v>
      </c>
      <c r="V212" s="286">
        <v>0</v>
      </c>
      <c r="W212" s="184">
        <v>0</v>
      </c>
      <c r="X212" s="286">
        <v>0</v>
      </c>
      <c r="Y212" s="184">
        <v>0</v>
      </c>
      <c r="Z212" s="286">
        <v>0</v>
      </c>
      <c r="AA212" s="184">
        <v>0</v>
      </c>
      <c r="AB212" s="298">
        <f t="shared" ref="AB212" si="1686">+AC212/AC$241*100</f>
        <v>0.44510158393526167</v>
      </c>
      <c r="AC212" s="270">
        <f t="shared" si="1497"/>
        <v>2982966.1931412034</v>
      </c>
    </row>
    <row r="213" spans="1:29">
      <c r="A213" s="269" t="s">
        <v>24</v>
      </c>
      <c r="B213" s="286">
        <f t="shared" si="1487"/>
        <v>0.50253612783820623</v>
      </c>
      <c r="C213" s="184">
        <f>+' Part 1er Trim 2020'!$N$4*'CALCULO GARANTIA '!$Q30+ajuste!$N29</f>
        <v>2329088.7819313039</v>
      </c>
      <c r="D213" s="286">
        <f t="shared" si="1487"/>
        <v>0.5024901117879691</v>
      </c>
      <c r="E213" s="184">
        <f>+' Part 1er Trim 2020'!$N$5*'CALCULO GARANTIA '!$Q30+ajuste!$O29</f>
        <v>309399.9757351657</v>
      </c>
      <c r="F213" s="286">
        <f t="shared" ref="F213" si="1687">+G213/G$241*100</f>
        <v>0</v>
      </c>
      <c r="G213" s="184">
        <f>+'COEF Art 14 F III'!P149+ajuste!P29</f>
        <v>0</v>
      </c>
      <c r="H213" s="286">
        <f t="shared" ref="H213" si="1688">+I213/I$241*100</f>
        <v>0.50215385972129045</v>
      </c>
      <c r="I213" s="184">
        <f>+' Part 1er Trim 2020'!$N$7*'CALCULO GARANTIA '!$Q30+ajuste!$Q29</f>
        <v>53849.050403291054</v>
      </c>
      <c r="J213" s="286">
        <f t="shared" ref="J213" si="1689">+K213/K$241*100</f>
        <v>0.502070603964756</v>
      </c>
      <c r="K213" s="184">
        <f>+' Part 1er Trim 2020'!$N$8*'CALCULO GARANTIA '!$Q30+ajuste!$R29</f>
        <v>75609.936134350617</v>
      </c>
      <c r="L213" s="286">
        <f t="shared" ref="L213" si="1690">+M213/M$241*100</f>
        <v>0.50220421680457084</v>
      </c>
      <c r="M213" s="184">
        <f>+' Part 1er Trim 2020'!$N$9*'CALCULO GARANTIA '!$Q30+ajuste!$S29</f>
        <v>6251.0229848487124</v>
      </c>
      <c r="N213" s="286">
        <f t="shared" ref="N213" si="1691">+O213/O$241*100</f>
        <v>0.50271691099772953</v>
      </c>
      <c r="O213" s="184">
        <f>+' Part 1er Trim 2020'!$N$10*'CALCULO GARANTIA '!$Q30+ajuste!$T29</f>
        <v>85000.646179847186</v>
      </c>
      <c r="P213" s="286">
        <f t="shared" ref="P213" si="1692">+Q213/Q$241*100</f>
        <v>0.50266445345197186</v>
      </c>
      <c r="Q213" s="184">
        <f>+' Part 1er Trim 2020'!$N$11*'CALCULO GARANTIA '!$Q30+ajuste!$U29</f>
        <v>15902.909921355435</v>
      </c>
      <c r="R213" s="286">
        <f t="shared" ref="R213" si="1693">+S213/S$241*100</f>
        <v>1.1758822054503533</v>
      </c>
      <c r="S213" s="184">
        <f>(' Part 1er Trim 2020'!N$12*'COEF Art 14 F II'!$N31)+ajuste!V29</f>
        <v>183766.95102777146</v>
      </c>
      <c r="T213" s="286">
        <f t="shared" ref="T213" si="1694">+U213/U$241*100</f>
        <v>0</v>
      </c>
      <c r="U213" s="184">
        <f>+'ISR 4to TRIMESTRE'!B210</f>
        <v>0</v>
      </c>
      <c r="V213" s="286">
        <v>0</v>
      </c>
      <c r="W213" s="184">
        <v>0</v>
      </c>
      <c r="X213" s="286">
        <v>0</v>
      </c>
      <c r="Y213" s="184">
        <v>0</v>
      </c>
      <c r="Z213" s="286">
        <v>0</v>
      </c>
      <c r="AA213" s="184">
        <v>0</v>
      </c>
      <c r="AB213" s="298">
        <f t="shared" ref="AB213" si="1695">+AC213/AC$241*100</f>
        <v>0.45642741851394752</v>
      </c>
      <c r="AC213" s="270">
        <f t="shared" si="1497"/>
        <v>3058869.2743179342</v>
      </c>
    </row>
    <row r="214" spans="1:29">
      <c r="A214" s="269" t="s">
        <v>25</v>
      </c>
      <c r="B214" s="286">
        <f t="shared" si="1487"/>
        <v>8.0343128137513293</v>
      </c>
      <c r="C214" s="184">
        <f>+' Part 1er Trim 2020'!$N$4*'CALCULO GARANTIA '!$Q31+ajuste!$N30</f>
        <v>37236383.233843371</v>
      </c>
      <c r="D214" s="286">
        <f t="shared" si="1487"/>
        <v>8.033150677529127</v>
      </c>
      <c r="E214" s="184">
        <f>+' Part 1er Trim 2020'!$N$5*'CALCULO GARANTIA '!$Q31+ajuste!$O30</f>
        <v>4946279.670779285</v>
      </c>
      <c r="F214" s="286">
        <f t="shared" ref="F214" si="1696">+G214/G$241*100</f>
        <v>5.3940185337746778</v>
      </c>
      <c r="G214" s="184">
        <f>+'COEF Art 14 F III'!P150+ajuste!P30</f>
        <v>808426.00881551986</v>
      </c>
      <c r="H214" s="286">
        <f t="shared" ref="H214" si="1697">+I214/I$241*100</f>
        <v>8.0246613372069096</v>
      </c>
      <c r="I214" s="184">
        <f>+' Part 1er Trim 2020'!$N$7*'CALCULO GARANTIA '!$Q31+ajuste!$Q30</f>
        <v>860533.84724840068</v>
      </c>
      <c r="J214" s="286">
        <f t="shared" ref="J214" si="1698">+K214/K$241*100</f>
        <v>8.0225586216458407</v>
      </c>
      <c r="K214" s="184">
        <f>+' Part 1er Trim 2020'!$N$8*'CALCULO GARANTIA '!$Q31+ajuste!$R30</f>
        <v>1208167.0191933932</v>
      </c>
      <c r="L214" s="286">
        <f t="shared" ref="L214" si="1699">+M214/M$241*100</f>
        <v>8.0259284614049609</v>
      </c>
      <c r="M214" s="184">
        <f>+' Part 1er Trim 2020'!$N$9*'CALCULO GARANTIA '!$Q31+ajuste!$S30</f>
        <v>99900.123511940299</v>
      </c>
      <c r="N214" s="286">
        <f t="shared" ref="N214" si="1700">+O214/O$241*100</f>
        <v>8.0388772299452604</v>
      </c>
      <c r="O214" s="184">
        <f>+' Part 1er Trim 2020'!$N$10*'CALCULO GARANTIA '!$Q31+ajuste!$T30</f>
        <v>1359233.6843207832</v>
      </c>
      <c r="P214" s="286">
        <f t="shared" ref="P214" si="1701">+Q214/Q$241*100</f>
        <v>8.0375615094756405</v>
      </c>
      <c r="Q214" s="184">
        <f>+' Part 1er Trim 2020'!$N$11*'CALCULO GARANTIA '!$Q31+ajuste!$U30</f>
        <v>254286.16603930522</v>
      </c>
      <c r="R214" s="286">
        <f t="shared" ref="R214" si="1702">+S214/S$241*100</f>
        <v>11.574810085187732</v>
      </c>
      <c r="S214" s="184">
        <f>(' Part 1er Trim 2020'!N$12*'COEF Art 14 F II'!$N32)+ajuste!V30</f>
        <v>1808912.1072002274</v>
      </c>
      <c r="T214" s="286">
        <f t="shared" ref="T214" si="1703">+U214/U$241*100</f>
        <v>39.272544340306496</v>
      </c>
      <c r="U214" s="184">
        <f>+'ISR 4to TRIMESTRE'!B211</f>
        <v>26477873</v>
      </c>
      <c r="V214" s="286">
        <v>0</v>
      </c>
      <c r="W214" s="184">
        <v>0</v>
      </c>
      <c r="X214" s="286">
        <v>0</v>
      </c>
      <c r="Y214" s="184">
        <v>0</v>
      </c>
      <c r="Z214" s="286">
        <v>0</v>
      </c>
      <c r="AA214" s="184">
        <v>0</v>
      </c>
      <c r="AB214" s="298">
        <f t="shared" ref="AB214" si="1704">+AC214/AC$241*100</f>
        <v>11.200033939238464</v>
      </c>
      <c r="AC214" s="270">
        <f t="shared" si="1497"/>
        <v>75059994.860952228</v>
      </c>
    </row>
    <row r="215" spans="1:29">
      <c r="A215" s="269" t="s">
        <v>26</v>
      </c>
      <c r="B215" s="286">
        <f t="shared" si="1487"/>
        <v>0.20460900794742218</v>
      </c>
      <c r="C215" s="184">
        <f>+' Part 1er Trim 2020'!$N$4*'CALCULO GARANTIA '!$Q32+ajuste!$N31</f>
        <v>948295.09500630829</v>
      </c>
      <c r="D215" s="286">
        <f t="shared" si="1487"/>
        <v>0.20446722106256093</v>
      </c>
      <c r="E215" s="184">
        <f>+' Part 1er Trim 2020'!$N$5*'CALCULO GARANTIA '!$Q32+ajuste!$O31</f>
        <v>125897.30972076768</v>
      </c>
      <c r="F215" s="286">
        <f t="shared" ref="F215" si="1705">+G215/G$241*100</f>
        <v>2.1973213325704495</v>
      </c>
      <c r="G215" s="184">
        <f>+'COEF Art 14 F III'!P151+ajuste!P31</f>
        <v>329322.50859954715</v>
      </c>
      <c r="H215" s="286">
        <f t="shared" ref="H215" si="1706">+I215/I$241*100</f>
        <v>0.20343156933197312</v>
      </c>
      <c r="I215" s="184">
        <f>+' Part 1er Trim 2020'!$N$7*'CALCULO GARANTIA '!$Q32+ajuste!$Q31</f>
        <v>21815.219814616434</v>
      </c>
      <c r="J215" s="286">
        <f t="shared" ref="J215" si="1707">+K215/K$241*100</f>
        <v>0.20317508996670791</v>
      </c>
      <c r="K215" s="184">
        <f>+' Part 1er Trim 2020'!$N$8*'CALCULO GARANTIA '!$Q32+ajuste!$R31</f>
        <v>30597.400953496377</v>
      </c>
      <c r="L215" s="286">
        <f t="shared" ref="L215" si="1708">+M215/M$241*100</f>
        <v>0.20358614799273156</v>
      </c>
      <c r="M215" s="184">
        <f>+' Part 1er Trim 2020'!$N$9*'CALCULO GARANTIA '!$Q32+ajuste!$S31</f>
        <v>2534.0720924185471</v>
      </c>
      <c r="N215" s="286">
        <f t="shared" ref="N215" si="1709">+O215/O$241*100</f>
        <v>0.20516586217585198</v>
      </c>
      <c r="O215" s="184">
        <f>+' Part 1er Trim 2020'!$N$10*'CALCULO GARANTIA '!$Q32+ajuste!$T31</f>
        <v>34689.962635992662</v>
      </c>
      <c r="P215" s="286">
        <f t="shared" ref="P215" si="1710">+Q215/Q$241*100</f>
        <v>0.20500512476509777</v>
      </c>
      <c r="Q215" s="184">
        <f>+' Part 1er Trim 2020'!$N$11*'CALCULO GARANTIA '!$Q32+ajuste!$U31</f>
        <v>6485.7938733618494</v>
      </c>
      <c r="R215" s="286">
        <f t="shared" ref="R215" si="1711">+S215/S$241*100</f>
        <v>6.5947590835836206E-2</v>
      </c>
      <c r="S215" s="184">
        <f>(' Part 1er Trim 2020'!N$12*'COEF Art 14 F II'!$N33)+ajuste!V31</f>
        <v>10306.293980260676</v>
      </c>
      <c r="T215" s="286">
        <f t="shared" ref="T215" si="1712">+U215/U$241*100</f>
        <v>0</v>
      </c>
      <c r="U215" s="184">
        <f>+'ISR 4to TRIMESTRE'!B212</f>
        <v>0</v>
      </c>
      <c r="V215" s="286">
        <v>0</v>
      </c>
      <c r="W215" s="184">
        <v>0</v>
      </c>
      <c r="X215" s="286">
        <v>0</v>
      </c>
      <c r="Y215" s="184">
        <v>0</v>
      </c>
      <c r="Z215" s="286">
        <v>0</v>
      </c>
      <c r="AA215" s="184">
        <v>0</v>
      </c>
      <c r="AB215" s="298">
        <f t="shared" ref="AB215" si="1713">+AC215/AC$241*100</f>
        <v>0.22530537382057991</v>
      </c>
      <c r="AC215" s="270">
        <f t="shared" si="1497"/>
        <v>1509943.6566767695</v>
      </c>
    </row>
    <row r="216" spans="1:29">
      <c r="A216" s="269" t="s">
        <v>27</v>
      </c>
      <c r="B216" s="286">
        <f t="shared" si="1487"/>
        <v>0.35220276456876937</v>
      </c>
      <c r="C216" s="184">
        <f>+' Part 1er Trim 2020'!$N$4*'CALCULO GARANTIA '!$Q33+ajuste!$N32</f>
        <v>1632343.3530064845</v>
      </c>
      <c r="D216" s="286">
        <f t="shared" si="1487"/>
        <v>0.35195872806303358</v>
      </c>
      <c r="E216" s="184">
        <f>+' Part 1er Trim 2020'!$N$5*'CALCULO GARANTIA '!$Q33+ajuste!$O32</f>
        <v>216712.76581942406</v>
      </c>
      <c r="F216" s="286">
        <f t="shared" ref="F216" si="1714">+G216/G$241*100</f>
        <v>0.94552665320997098</v>
      </c>
      <c r="G216" s="184">
        <f>+'COEF Art 14 F III'!P152+ajuste!P32</f>
        <v>141710.36560164025</v>
      </c>
      <c r="H216" s="286">
        <f t="shared" ref="H216" si="1715">+I216/I$241*100</f>
        <v>0.35017608222563062</v>
      </c>
      <c r="I216" s="184">
        <f>+' Part 1er Trim 2020'!$N$7*'CALCULO GARANTIA '!$Q33+ajuste!$Q32</f>
        <v>37551.537515336327</v>
      </c>
      <c r="J216" s="286">
        <f t="shared" ref="J216" si="1716">+K216/K$241*100</f>
        <v>0.34973442223659118</v>
      </c>
      <c r="K216" s="184">
        <f>+' Part 1er Trim 2020'!$N$8*'CALCULO GARANTIA '!$Q33+ajuste!$R32</f>
        <v>52668.682692183524</v>
      </c>
      <c r="L216" s="286">
        <f t="shared" ref="L216" si="1717">+M216/M$241*100</f>
        <v>0.35044178895291767</v>
      </c>
      <c r="M216" s="184">
        <f>+' Part 1er Trim 2020'!$N$9*'CALCULO GARANTIA '!$Q33+ajuste!$S32</f>
        <v>4362.0097249176497</v>
      </c>
      <c r="N216" s="286">
        <f t="shared" ref="N216" si="1718">+O216/O$241*100</f>
        <v>0.35316124675339711</v>
      </c>
      <c r="O216" s="184">
        <f>+' Part 1er Trim 2020'!$N$10*'CALCULO GARANTIA '!$Q33+ajuste!$T32</f>
        <v>59713.396392696231</v>
      </c>
      <c r="P216" s="286">
        <f t="shared" ref="P216" si="1719">+Q216/Q$241*100</f>
        <v>0.35288525358631451</v>
      </c>
      <c r="Q216" s="184">
        <f>+' Part 1er Trim 2020'!$N$11*'CALCULO GARANTIA '!$Q33+ajuste!$U32</f>
        <v>11164.311225548059</v>
      </c>
      <c r="R216" s="286">
        <f t="shared" ref="R216" si="1720">+S216/S$241*100</f>
        <v>0.29157151268692832</v>
      </c>
      <c r="S216" s="184">
        <f>(' Part 1er Trim 2020'!N$12*'COEF Art 14 F II'!$N34)+ajuste!V32</f>
        <v>45566.815829576088</v>
      </c>
      <c r="T216" s="286">
        <f t="shared" ref="T216" si="1721">+U216/U$241*100</f>
        <v>0.28948622757858911</v>
      </c>
      <c r="U216" s="184">
        <f>+'ISR 4to TRIMESTRE'!B213</f>
        <v>195174</v>
      </c>
      <c r="V216" s="286">
        <v>0</v>
      </c>
      <c r="W216" s="184">
        <v>0</v>
      </c>
      <c r="X216" s="286">
        <v>0</v>
      </c>
      <c r="Y216" s="184">
        <v>0</v>
      </c>
      <c r="Z216" s="286">
        <v>0</v>
      </c>
      <c r="AA216" s="184">
        <v>0</v>
      </c>
      <c r="AB216" s="298">
        <f t="shared" ref="AB216" si="1722">+AC216/AC$241*100</f>
        <v>0.35766208703347524</v>
      </c>
      <c r="AC216" s="270">
        <f t="shared" si="1497"/>
        <v>2396967.2378078061</v>
      </c>
    </row>
    <row r="217" spans="1:29">
      <c r="A217" s="269" t="s">
        <v>28</v>
      </c>
      <c r="B217" s="286">
        <f t="shared" si="1487"/>
        <v>0.20535274017544994</v>
      </c>
      <c r="C217" s="184">
        <f>+' Part 1er Trim 2020'!$N$4*'CALCULO GARANTIA '!$Q34+ajuste!$N33</f>
        <v>951742.04795775434</v>
      </c>
      <c r="D217" s="286">
        <f t="shared" si="1487"/>
        <v>0.20537099716190499</v>
      </c>
      <c r="E217" s="184">
        <f>+' Part 1er Trim 2020'!$N$5*'CALCULO GARANTIA '!$Q34+ajuste!$O33</f>
        <v>126453.79490653996</v>
      </c>
      <c r="F217" s="286">
        <f t="shared" ref="F217" si="1723">+G217/G$241*100</f>
        <v>1.5302034313929633</v>
      </c>
      <c r="G217" s="184">
        <f>+'COEF Art 14 F III'!P153+ajuste!P33</f>
        <v>229338.52469564052</v>
      </c>
      <c r="H217" s="286">
        <f t="shared" ref="H217" si="1724">+I217/I$241*100</f>
        <v>0.20550443403928764</v>
      </c>
      <c r="I217" s="184">
        <f>+' Part 1er Trim 2020'!$N$7*'CALCULO GARANTIA '!$Q34+ajuste!$Q33</f>
        <v>22037.505860899812</v>
      </c>
      <c r="J217" s="286">
        <f t="shared" ref="J217" si="1725">+K217/K$241*100</f>
        <v>0.20553760098968782</v>
      </c>
      <c r="K217" s="184">
        <f>+' Part 1er Trim 2020'!$N$8*'CALCULO GARANTIA '!$Q34+ajuste!$R33</f>
        <v>30953.186187990501</v>
      </c>
      <c r="L217" s="286">
        <f t="shared" ref="L217" si="1726">+M217/M$241*100</f>
        <v>0.20548465071386401</v>
      </c>
      <c r="M217" s="184">
        <f>+' Part 1er Trim 2020'!$N$9*'CALCULO GARANTIA '!$Q34+ajuste!$S33</f>
        <v>2557.7030850496085</v>
      </c>
      <c r="N217" s="286">
        <f t="shared" ref="N217" si="1727">+O217/O$241*100</f>
        <v>0.20528095938936738</v>
      </c>
      <c r="O217" s="184">
        <f>+' Part 1er Trim 2020'!$N$10*'CALCULO GARANTIA '!$Q34+ajuste!$T33</f>
        <v>34709.423563819604</v>
      </c>
      <c r="P217" s="286">
        <f t="shared" ref="P217" si="1728">+Q217/Q$241*100</f>
        <v>0.20530126576562735</v>
      </c>
      <c r="Q217" s="184">
        <f>+' Part 1er Trim 2020'!$N$11*'CALCULO GARANTIA '!$Q34+ajuste!$U33</f>
        <v>6495.1629537157523</v>
      </c>
      <c r="R217" s="286">
        <f t="shared" ref="R217" si="1729">+S217/S$241*100</f>
        <v>8.4237915541561792E-2</v>
      </c>
      <c r="S217" s="184">
        <f>(' Part 1er Trim 2020'!N$12*'COEF Art 14 F II'!$N35)+ajuste!V33</f>
        <v>13164.707169013554</v>
      </c>
      <c r="T217" s="286">
        <f t="shared" ref="T217" si="1730">+U217/U$241*100</f>
        <v>6.6736057690425149E-2</v>
      </c>
      <c r="U217" s="184">
        <f>+'ISR 4to TRIMESTRE'!B214</f>
        <v>44994</v>
      </c>
      <c r="V217" s="286">
        <v>0</v>
      </c>
      <c r="W217" s="184">
        <v>0</v>
      </c>
      <c r="X217" s="286">
        <v>0</v>
      </c>
      <c r="Y217" s="184">
        <v>0</v>
      </c>
      <c r="Z217" s="286">
        <v>0</v>
      </c>
      <c r="AA217" s="184">
        <v>0</v>
      </c>
      <c r="AB217" s="298">
        <f t="shared" ref="AB217" si="1731">+AC217/AC$241*100</f>
        <v>0.21821804672527523</v>
      </c>
      <c r="AC217" s="270">
        <f t="shared" si="1497"/>
        <v>1462446.0563804235</v>
      </c>
    </row>
    <row r="218" spans="1:29">
      <c r="A218" s="269" t="s">
        <v>29</v>
      </c>
      <c r="B218" s="286">
        <f t="shared" si="1487"/>
        <v>0.28195959780745894</v>
      </c>
      <c r="C218" s="184">
        <f>+' Part 1er Trim 2020'!$N$4*'CALCULO GARANTIA '!$Q35+ajuste!$N34</f>
        <v>1306789.5019532712</v>
      </c>
      <c r="D218" s="286">
        <f t="shared" si="1487"/>
        <v>0.28176422497245007</v>
      </c>
      <c r="E218" s="184">
        <f>+' Part 1er Trim 2020'!$N$5*'CALCULO GARANTIA '!$Q35+ajuste!$O34</f>
        <v>173491.66147631459</v>
      </c>
      <c r="F218" s="286">
        <f t="shared" ref="F218" si="1732">+G218/G$241*100</f>
        <v>1.9144541174897236</v>
      </c>
      <c r="G218" s="184">
        <f>+'COEF Art 14 F III'!P154+ajuste!P34</f>
        <v>286927.91683450062</v>
      </c>
      <c r="H218" s="286">
        <f t="shared" ref="H218" si="1733">+I218/I$241*100</f>
        <v>0.28033697803087582</v>
      </c>
      <c r="I218" s="184">
        <f>+' Part 1er Trim 2020'!$N$7*'CALCULO GARANTIA '!$Q35+ajuste!$Q34</f>
        <v>30062.260336442632</v>
      </c>
      <c r="J218" s="286">
        <f t="shared" ref="J218" si="1734">+K218/K$241*100</f>
        <v>0.27998357189165468</v>
      </c>
      <c r="K218" s="184">
        <f>+' Part 1er Trim 2020'!$N$8*'CALCULO GARANTIA '!$Q35+ajuste!$R34</f>
        <v>42164.468148948661</v>
      </c>
      <c r="L218" s="286">
        <f t="shared" ref="L218" si="1735">+M218/M$241*100</f>
        <v>0.28055010440401157</v>
      </c>
      <c r="M218" s="184">
        <f>+' Part 1er Trim 2020'!$N$9*'CALCULO GARANTIA '!$Q35+ajuste!$S34</f>
        <v>3492.0558058827123</v>
      </c>
      <c r="N218" s="286">
        <f t="shared" ref="N218" si="1736">+O218/O$241*100</f>
        <v>0.28272689904071724</v>
      </c>
      <c r="O218" s="184">
        <f>+' Part 1er Trim 2020'!$N$10*'CALCULO GARANTIA '!$Q35+ajuste!$T34</f>
        <v>47804.178823405295</v>
      </c>
      <c r="P218" s="286">
        <f t="shared" ref="P218" si="1737">+Q218/Q$241*100</f>
        <v>0.28250610536387855</v>
      </c>
      <c r="Q218" s="184">
        <f>+' Part 1er Trim 2020'!$N$11*'CALCULO GARANTIA '!$Q35+ajuste!$U34</f>
        <v>8937.7100667890554</v>
      </c>
      <c r="R218" s="286">
        <f t="shared" ref="R218" si="1738">+S218/S$241*100</f>
        <v>0.16578804396018113</v>
      </c>
      <c r="S218" s="184">
        <f>(' Part 1er Trim 2020'!N$12*'COEF Art 14 F II'!$N36)+ajuste!V34</f>
        <v>25909.366783684138</v>
      </c>
      <c r="T218" s="286">
        <f t="shared" ref="T218" si="1739">+U218/U$241*100</f>
        <v>0.16316917159007135</v>
      </c>
      <c r="U218" s="184">
        <f>+'ISR 4to TRIMESTRE'!B215</f>
        <v>110010</v>
      </c>
      <c r="V218" s="286">
        <v>0</v>
      </c>
      <c r="W218" s="184">
        <v>0</v>
      </c>
      <c r="X218" s="286">
        <v>0</v>
      </c>
      <c r="Y218" s="184">
        <v>0</v>
      </c>
      <c r="Z218" s="286">
        <v>0</v>
      </c>
      <c r="AA218" s="184">
        <v>0</v>
      </c>
      <c r="AB218" s="298">
        <f t="shared" ref="AB218" si="1740">+AC218/AC$241*100</f>
        <v>0.30373925917722633</v>
      </c>
      <c r="AC218" s="270">
        <f t="shared" si="1497"/>
        <v>2035589.1202292389</v>
      </c>
    </row>
    <row r="219" spans="1:29">
      <c r="A219" s="269" t="s">
        <v>30</v>
      </c>
      <c r="B219" s="286">
        <f t="shared" si="1487"/>
        <v>0.2686201810211179</v>
      </c>
      <c r="C219" s="184">
        <f>+' Part 1er Trim 2020'!$N$4*'CALCULO GARANTIA '!$Q36+ajuste!$N35</f>
        <v>1244965.7160132963</v>
      </c>
      <c r="D219" s="286">
        <f t="shared" si="1487"/>
        <v>0.26859532716603152</v>
      </c>
      <c r="E219" s="184">
        <f>+' Part 1er Trim 2020'!$N$5*'CALCULO GARANTIA '!$Q36+ajuste!$O35</f>
        <v>165383.13045016769</v>
      </c>
      <c r="F219" s="286">
        <f t="shared" ref="F219" si="1741">+G219/G$241*100</f>
        <v>6.9810827337691599</v>
      </c>
      <c r="G219" s="184">
        <f>+'COEF Art 14 F III'!P155+ajuste!P35</f>
        <v>1046286.5146521004</v>
      </c>
      <c r="H219" s="286">
        <f t="shared" ref="H219" si="1742">+I219/I$241*100</f>
        <v>0.26841387481191165</v>
      </c>
      <c r="I219" s="184">
        <f>+' Part 1er Trim 2020'!$N$7*'CALCULO GARANTIA '!$Q36+ajuste!$Q35</f>
        <v>28783.672561456697</v>
      </c>
      <c r="J219" s="286">
        <f t="shared" ref="J219" si="1743">+K219/K$241*100</f>
        <v>0.26836886901660845</v>
      </c>
      <c r="K219" s="184">
        <f>+' Part 1er Trim 2020'!$N$8*'CALCULO GARANTIA '!$Q36+ajuste!$R35</f>
        <v>40415.337776314162</v>
      </c>
      <c r="L219" s="286">
        <f t="shared" ref="L219" si="1744">+M219/M$241*100</f>
        <v>0.26844128143282558</v>
      </c>
      <c r="M219" s="184">
        <f>+' Part 1er Trim 2020'!$N$9*'CALCULO GARANTIA '!$Q36+ajuste!$S35</f>
        <v>3341.3351863029638</v>
      </c>
      <c r="N219" s="286">
        <f t="shared" ref="N219" si="1745">+O219/O$241*100</f>
        <v>0.26871781298303077</v>
      </c>
      <c r="O219" s="184">
        <f>+' Part 1er Trim 2020'!$N$10*'CALCULO GARANTIA '!$Q36+ajuste!$T35</f>
        <v>45435.487137802105</v>
      </c>
      <c r="P219" s="286">
        <f t="shared" ref="P219" si="1746">+Q219/Q$241*100</f>
        <v>0.26868934879826428</v>
      </c>
      <c r="Q219" s="184">
        <f>+' Part 1er Trim 2020'!$N$11*'CALCULO GARANTIA '!$Q36+ajuste!$U35</f>
        <v>8500.5861891022196</v>
      </c>
      <c r="R219" s="286">
        <f t="shared" ref="R219" si="1747">+S219/S$241*100</f>
        <v>0.13109966933923684</v>
      </c>
      <c r="S219" s="184">
        <f>(' Part 1er Trim 2020'!N$12*'COEF Art 14 F II'!$N37)+ajuste!V35</f>
        <v>20488.26523911348</v>
      </c>
      <c r="T219" s="286">
        <f t="shared" ref="T219" si="1748">+U219/U$241*100</f>
        <v>5.3243193823914112E-2</v>
      </c>
      <c r="U219" s="184">
        <f>+'ISR 4to TRIMESTRE'!B216</f>
        <v>35897</v>
      </c>
      <c r="V219" s="286">
        <v>0</v>
      </c>
      <c r="W219" s="184">
        <v>0</v>
      </c>
      <c r="X219" s="286">
        <v>0</v>
      </c>
      <c r="Y219" s="184">
        <v>0</v>
      </c>
      <c r="Z219" s="286">
        <v>0</v>
      </c>
      <c r="AA219" s="184">
        <v>0</v>
      </c>
      <c r="AB219" s="298">
        <f t="shared" ref="AB219" si="1749">+AC219/AC$241*100</f>
        <v>0.39385103267842081</v>
      </c>
      <c r="AC219" s="270">
        <f t="shared" si="1497"/>
        <v>2639497.0452056564</v>
      </c>
    </row>
    <row r="220" spans="1:29">
      <c r="A220" s="269" t="s">
        <v>31</v>
      </c>
      <c r="B220" s="286">
        <f t="shared" si="1487"/>
        <v>2.4653245796322736</v>
      </c>
      <c r="C220" s="184">
        <f>+' Part 1er Trim 2020'!$N$4*'CALCULO GARANTIA '!$Q37+ajuste!$N36</f>
        <v>11425964.232545059</v>
      </c>
      <c r="D220" s="286">
        <f t="shared" si="1487"/>
        <v>2.4636163330112821</v>
      </c>
      <c r="E220" s="184">
        <f>+' Part 1er Trim 2020'!$N$5*'CALCULO GARANTIA '!$Q37+ajuste!$O36</f>
        <v>1516931.0117212511</v>
      </c>
      <c r="F220" s="286">
        <f t="shared" ref="F220" si="1750">+G220/G$241*100</f>
        <v>0</v>
      </c>
      <c r="G220" s="184">
        <f>+'COEF Art 14 F III'!P156+ajuste!P36</f>
        <v>0</v>
      </c>
      <c r="H220" s="286">
        <f t="shared" ref="H220" si="1751">+I220/I$241*100</f>
        <v>2.4511378090410982</v>
      </c>
      <c r="I220" s="184">
        <f>+' Part 1er Trim 2020'!$N$7*'CALCULO GARANTIA '!$Q37+ajuste!$Q36</f>
        <v>262850.60020792327</v>
      </c>
      <c r="J220" s="286">
        <f t="shared" ref="J220" si="1752">+K220/K$241*100</f>
        <v>2.4480470218700137</v>
      </c>
      <c r="K220" s="184">
        <f>+' Part 1er Trim 2020'!$N$8*'CALCULO GARANTIA '!$Q37+ajuste!$R36</f>
        <v>368666.63277197612</v>
      </c>
      <c r="L220" s="286">
        <f t="shared" ref="L220" si="1753">+M220/M$241*100</f>
        <v>2.4530004071748324</v>
      </c>
      <c r="M220" s="184">
        <f>+' Part 1er Trim 2020'!$N$9*'CALCULO GARANTIA '!$Q37+ajuste!$S36</f>
        <v>30532.921496874147</v>
      </c>
      <c r="N220" s="286">
        <f t="shared" ref="N220" si="1754">+O220/O$241*100</f>
        <v>2.472033763823724</v>
      </c>
      <c r="O220" s="184">
        <f>+' Part 1er Trim 2020'!$N$10*'CALCULO GARANTIA '!$Q37+ajuste!$T36</f>
        <v>417977.71808867058</v>
      </c>
      <c r="P220" s="286">
        <f t="shared" ref="P220" si="1755">+Q220/Q$241*100</f>
        <v>2.4701001334017265</v>
      </c>
      <c r="Q220" s="184">
        <f>+' Part 1er Trim 2020'!$N$11*'CALCULO GARANTIA '!$Q37+ajuste!$U36</f>
        <v>78147.121103260899</v>
      </c>
      <c r="R220" s="286">
        <f t="shared" ref="R220" si="1756">+S220/S$241*100</f>
        <v>5.4568964722581326</v>
      </c>
      <c r="S220" s="184">
        <f>(' Part 1er Trim 2020'!N$12*'COEF Art 14 F II'!$N38)+ajuste!V36</f>
        <v>852804.15175346239</v>
      </c>
      <c r="T220" s="286">
        <f t="shared" ref="T220" si="1757">+U220/U$241*100</f>
        <v>0</v>
      </c>
      <c r="U220" s="184">
        <f>+'ISR 4to TRIMESTRE'!B217</f>
        <v>0</v>
      </c>
      <c r="V220" s="286">
        <v>0</v>
      </c>
      <c r="W220" s="184">
        <v>0</v>
      </c>
      <c r="X220" s="286">
        <v>0</v>
      </c>
      <c r="Y220" s="184">
        <v>0</v>
      </c>
      <c r="Z220" s="286">
        <v>0</v>
      </c>
      <c r="AA220" s="184">
        <v>0</v>
      </c>
      <c r="AB220" s="298">
        <f t="shared" ref="AB220" si="1758">+AC220/AC$241*100</f>
        <v>2.2313337617179672</v>
      </c>
      <c r="AC220" s="270">
        <f t="shared" si="1497"/>
        <v>14953874.389688477</v>
      </c>
    </row>
    <row r="221" spans="1:29">
      <c r="A221" s="269" t="s">
        <v>32</v>
      </c>
      <c r="B221" s="286">
        <f t="shared" si="1487"/>
        <v>0.48043582826536357</v>
      </c>
      <c r="C221" s="184">
        <f>+' Part 1er Trim 2020'!$N$4*'CALCULO GARANTIA '!$Q38+ajuste!$N37</f>
        <v>2226661.201184311</v>
      </c>
      <c r="D221" s="286">
        <f t="shared" si="1487"/>
        <v>0.48010292001922716</v>
      </c>
      <c r="E221" s="184">
        <f>+' Part 1er Trim 2020'!$N$5*'CALCULO GARANTIA '!$Q38+ajuste!$O37</f>
        <v>295615.43266151013</v>
      </c>
      <c r="F221" s="286">
        <f t="shared" ref="F221" si="1759">+G221/G$241*100</f>
        <v>1.1515659663793008</v>
      </c>
      <c r="G221" s="184">
        <f>+'COEF Art 14 F III'!P157+ajuste!P37</f>
        <v>172590.4114453111</v>
      </c>
      <c r="H221" s="286">
        <f t="shared" ref="H221" si="1760">+I221/I$241*100</f>
        <v>0.47767108395267971</v>
      </c>
      <c r="I221" s="184">
        <f>+' Part 1er Trim 2020'!$N$7*'CALCULO GARANTIA '!$Q38+ajuste!$Q37</f>
        <v>51223.611604297992</v>
      </c>
      <c r="J221" s="286">
        <f t="shared" ref="J221" si="1761">+K221/K$241*100</f>
        <v>0.47706884293485191</v>
      </c>
      <c r="K221" s="184">
        <f>+' Part 1er Trim 2020'!$N$8*'CALCULO GARANTIA '!$Q38+ajuste!$R37</f>
        <v>71844.765379900215</v>
      </c>
      <c r="L221" s="286">
        <f t="shared" ref="L221" si="1762">+M221/M$241*100</f>
        <v>0.47803383173040748</v>
      </c>
      <c r="M221" s="184">
        <f>+' Part 1er Trim 2020'!$N$9*'CALCULO GARANTIA '!$Q38+ajuste!$S37</f>
        <v>5950.1700099123527</v>
      </c>
      <c r="N221" s="286">
        <f t="shared" ref="N221" si="1763">+O221/O$241*100</f>
        <v>0.48174332158168554</v>
      </c>
      <c r="O221" s="184">
        <f>+' Part 1er Trim 2020'!$N$10*'CALCULO GARANTIA '!$Q38+ajuste!$T37</f>
        <v>81454.378660148417</v>
      </c>
      <c r="P221" s="286">
        <f t="shared" ref="P221" si="1764">+Q221/Q$241*100</f>
        <v>0.48136644551611329</v>
      </c>
      <c r="Q221" s="184">
        <f>+' Part 1er Trim 2020'!$N$11*'CALCULO GARANTIA '!$Q38+ajuste!$U37</f>
        <v>15229.099988342867</v>
      </c>
      <c r="R221" s="286">
        <f t="shared" ref="R221" si="1765">+S221/S$241*100</f>
        <v>0.2046237217108699</v>
      </c>
      <c r="S221" s="184">
        <f>(' Part 1er Trim 2020'!N$12*'COEF Art 14 F II'!$N39)+ajuste!V37</f>
        <v>31978.609143387872</v>
      </c>
      <c r="T221" s="286">
        <f t="shared" ref="T221" si="1766">+U221/U$241*100</f>
        <v>0.55561913630720383</v>
      </c>
      <c r="U221" s="184">
        <f>+'ISR 4to TRIMESTRE'!B218</f>
        <v>374603</v>
      </c>
      <c r="V221" s="286">
        <v>0</v>
      </c>
      <c r="W221" s="184">
        <v>0</v>
      </c>
      <c r="X221" s="286">
        <v>0</v>
      </c>
      <c r="Y221" s="184">
        <v>0</v>
      </c>
      <c r="Z221" s="286">
        <v>0</v>
      </c>
      <c r="AA221" s="184">
        <v>0</v>
      </c>
      <c r="AB221" s="298">
        <f t="shared" ref="AB221" si="1767">+AC221/AC$241*100</f>
        <v>0.49645887408939482</v>
      </c>
      <c r="AC221" s="270">
        <f t="shared" si="1497"/>
        <v>3327150.6800771221</v>
      </c>
    </row>
    <row r="222" spans="1:29">
      <c r="A222" s="269" t="s">
        <v>33</v>
      </c>
      <c r="B222" s="286">
        <f t="shared" si="1487"/>
        <v>1.761473452446553</v>
      </c>
      <c r="C222" s="184">
        <f>+' Part 1er Trim 2020'!$N$4*'CALCULO GARANTIA '!$Q39+ajuste!$N38</f>
        <v>8163846.9962580083</v>
      </c>
      <c r="D222" s="286">
        <f t="shared" si="1487"/>
        <v>1.76025291002712</v>
      </c>
      <c r="E222" s="184">
        <f>+' Part 1er Trim 2020'!$N$5*'CALCULO GARANTIA '!$Q39+ajuste!$O38</f>
        <v>1083846.6168264714</v>
      </c>
      <c r="F222" s="286">
        <f t="shared" ref="F222" si="1768">+G222/G$241*100</f>
        <v>1.0639307251473167</v>
      </c>
      <c r="G222" s="184">
        <f>+'COEF Art 14 F III'!P158+ajuste!P38</f>
        <v>159456.12059014404</v>
      </c>
      <c r="H222" s="286">
        <f t="shared" ref="H222" si="1769">+I222/I$241*100</f>
        <v>1.751337005293035</v>
      </c>
      <c r="I222" s="184">
        <f>+' Part 1er Trim 2020'!$N$7*'CALCULO GARANTIA '!$Q39+ajuste!$Q38</f>
        <v>187806.6509804723</v>
      </c>
      <c r="J222" s="286">
        <f t="shared" ref="J222" si="1770">+K222/K$241*100</f>
        <v>1.7491286727190316</v>
      </c>
      <c r="K222" s="184">
        <f>+' Part 1er Trim 2020'!$N$8*'CALCULO GARANTIA '!$Q39+ajuste!$R38</f>
        <v>263412.16990336112</v>
      </c>
      <c r="L222" s="286">
        <f t="shared" ref="L222" si="1771">+M222/M$241*100</f>
        <v>1.7526683701058583</v>
      </c>
      <c r="M222" s="184">
        <f>+' Part 1er Trim 2020'!$N$9*'CALCULO GARANTIA '!$Q39+ajuste!$S38</f>
        <v>21815.767171490093</v>
      </c>
      <c r="N222" s="286">
        <f t="shared" ref="N222" si="1772">+O222/O$241*100</f>
        <v>1.7662671820797522</v>
      </c>
      <c r="O222" s="184">
        <f>+' Part 1er Trim 2020'!$N$10*'CALCULO GARANTIA '!$Q39+ajuste!$T38</f>
        <v>298644.92026948108</v>
      </c>
      <c r="P222" s="286">
        <f t="shared" ref="P222" si="1773">+Q222/Q$241*100</f>
        <v>1.7648854700836352</v>
      </c>
      <c r="Q222" s="184">
        <f>+' Part 1er Trim 2020'!$N$11*'CALCULO GARANTIA '!$Q39+ajuste!$U38</f>
        <v>55836.084010923194</v>
      </c>
      <c r="R222" s="286">
        <f t="shared" ref="R222" si="1774">+S222/S$241*100</f>
        <v>1.6101992932299216</v>
      </c>
      <c r="S222" s="184">
        <f>(' Part 1er Trim 2020'!N$12*'COEF Art 14 F II'!$N40)+ajuste!V38</f>
        <v>251642.05503952451</v>
      </c>
      <c r="T222" s="286">
        <f t="shared" ref="T222" si="1775">+U222/U$241*100</f>
        <v>1.2261211758551038</v>
      </c>
      <c r="U222" s="184">
        <f>+'ISR 4to TRIMESTRE'!B219</f>
        <v>826661</v>
      </c>
      <c r="V222" s="286">
        <v>0</v>
      </c>
      <c r="W222" s="184">
        <v>0</v>
      </c>
      <c r="X222" s="286">
        <v>0</v>
      </c>
      <c r="Y222" s="184">
        <v>0</v>
      </c>
      <c r="Z222" s="286">
        <v>0</v>
      </c>
      <c r="AA222" s="184">
        <v>0</v>
      </c>
      <c r="AB222" s="298">
        <f t="shared" ref="AB222" si="1776">+AC222/AC$241*100</f>
        <v>1.6880580668305531</v>
      </c>
      <c r="AC222" s="270">
        <f t="shared" si="1497"/>
        <v>11312968.381049879</v>
      </c>
    </row>
    <row r="223" spans="1:29">
      <c r="A223" s="269" t="s">
        <v>34</v>
      </c>
      <c r="B223" s="286">
        <f t="shared" si="1487"/>
        <v>0.38213550939223329</v>
      </c>
      <c r="C223" s="184">
        <f>+' Part 1er Trim 2020'!$N$4*'CALCULO GARANTIA '!$Q40+ajuste!$N39</f>
        <v>1771071.7275825457</v>
      </c>
      <c r="D223" s="286">
        <f t="shared" si="1487"/>
        <v>0.38218518088641373</v>
      </c>
      <c r="E223" s="184">
        <f>+' Part 1er Trim 2020'!$N$5*'CALCULO GARANTIA '!$Q40+ajuste!$O39</f>
        <v>235324.20423527123</v>
      </c>
      <c r="F223" s="286">
        <f t="shared" ref="F223" si="1777">+G223/G$241*100</f>
        <v>0</v>
      </c>
      <c r="G223" s="184">
        <f>+'COEF Art 14 F III'!P159+ajuste!P39</f>
        <v>0</v>
      </c>
      <c r="H223" s="286">
        <f t="shared" ref="H223" si="1778">+I223/I$241*100</f>
        <v>0.38254786005159874</v>
      </c>
      <c r="I223" s="184">
        <f>+' Part 1er Trim 2020'!$N$7*'CALCULO GARANTIA '!$Q40+ajuste!$Q39</f>
        <v>41022.962581673994</v>
      </c>
      <c r="J223" s="286">
        <f t="shared" ref="J223" si="1779">+K223/K$241*100</f>
        <v>0.38263769455633495</v>
      </c>
      <c r="K223" s="184">
        <f>+' Part 1er Trim 2020'!$N$8*'CALCULO GARANTIA '!$Q40+ajuste!$R39</f>
        <v>57623.791194974117</v>
      </c>
      <c r="L223" s="286">
        <f t="shared" ref="L223" si="1780">+M223/M$241*100</f>
        <v>0.38249374683798643</v>
      </c>
      <c r="M223" s="184">
        <f>+' Part 1er Trim 2020'!$N$9*'CALCULO GARANTIA '!$Q40+ajuste!$S39</f>
        <v>4760.9660035482921</v>
      </c>
      <c r="N223" s="286">
        <f t="shared" ref="N223" si="1781">+O223/O$241*100</f>
        <v>0.3819404347906461</v>
      </c>
      <c r="O223" s="184">
        <f>+' Part 1er Trim 2020'!$N$10*'CALCULO GARANTIA '!$Q40+ajuste!$T39</f>
        <v>64579.454259821658</v>
      </c>
      <c r="P223" s="286">
        <f t="shared" ref="P223" si="1782">+Q223/Q$241*100</f>
        <v>0.38199707258865362</v>
      </c>
      <c r="Q223" s="184">
        <f>+' Part 1er Trim 2020'!$N$11*'CALCULO GARANTIA '!$Q40+ajuste!$U39</f>
        <v>12085.328480819795</v>
      </c>
      <c r="R223" s="286">
        <f t="shared" ref="R223" si="1783">+S223/S$241*100</f>
        <v>0.1951807958430572</v>
      </c>
      <c r="S223" s="184">
        <f>(' Part 1er Trim 2020'!N$12*'COEF Art 14 F II'!$N41)+ajuste!V39</f>
        <v>30502.868046647145</v>
      </c>
      <c r="T223" s="286">
        <f t="shared" ref="T223" si="1784">+U223/U$241*100</f>
        <v>0.17831434394809531</v>
      </c>
      <c r="U223" s="184">
        <f>+'ISR 4to TRIMESTRE'!B220</f>
        <v>120221</v>
      </c>
      <c r="V223" s="286">
        <v>0</v>
      </c>
      <c r="W223" s="184">
        <v>0</v>
      </c>
      <c r="X223" s="286">
        <v>0</v>
      </c>
      <c r="Y223" s="184">
        <v>0</v>
      </c>
      <c r="Z223" s="286">
        <v>0</v>
      </c>
      <c r="AA223" s="184">
        <v>0</v>
      </c>
      <c r="AB223" s="298">
        <f t="shared" ref="AB223" si="1785">+AC223/AC$241*100</f>
        <v>0.34874280444242206</v>
      </c>
      <c r="AC223" s="270">
        <f t="shared" si="1497"/>
        <v>2337192.3023853018</v>
      </c>
    </row>
    <row r="224" spans="1:29">
      <c r="A224" s="269" t="s">
        <v>35</v>
      </c>
      <c r="B224" s="286">
        <f t="shared" si="1487"/>
        <v>0.36824280889036898</v>
      </c>
      <c r="C224" s="184">
        <f>+' Part 1er Trim 2020'!$N$4*'CALCULO GARANTIA '!$Q41+ajuste!$N40</f>
        <v>1706683.654572119</v>
      </c>
      <c r="D224" s="286">
        <f t="shared" si="1487"/>
        <v>0.36833648668632007</v>
      </c>
      <c r="E224" s="184">
        <f>+' Part 1er Trim 2020'!$N$5*'CALCULO GARANTIA '!$Q41+ajuste!$O40</f>
        <v>226797.09982275552</v>
      </c>
      <c r="F224" s="286">
        <f t="shared" ref="F224" si="1786">+G224/G$241*100</f>
        <v>2.9079190400996051</v>
      </c>
      <c r="G224" s="184">
        <f>+'COEF Art 14 F III'!P160+ajuste!P40</f>
        <v>435823.00817592669</v>
      </c>
      <c r="H224" s="286">
        <f t="shared" ref="H224" si="1787">+I224/I$241*100</f>
        <v>0.3690207092041336</v>
      </c>
      <c r="I224" s="184">
        <f>+' Part 1er Trim 2020'!$N$7*'CALCULO GARANTIA '!$Q41+ajuste!$Q40</f>
        <v>39572.362902519148</v>
      </c>
      <c r="J224" s="286">
        <f t="shared" ref="J224" si="1788">+K224/K$241*100</f>
        <v>0.36919018937242082</v>
      </c>
      <c r="K224" s="184">
        <f>+' Part 1er Trim 2020'!$N$8*'CALCULO GARANTIA '!$Q41+ajuste!$R40</f>
        <v>55598.64771895123</v>
      </c>
      <c r="L224" s="286">
        <f t="shared" ref="L224" si="1789">+M224/M$241*100</f>
        <v>0.36891904541105308</v>
      </c>
      <c r="M224" s="184">
        <f>+' Part 1er Trim 2020'!$N$9*'CALCULO GARANTIA '!$Q41+ajuste!$S40</f>
        <v>4591.9993405996211</v>
      </c>
      <c r="N224" s="286">
        <f t="shared" ref="N224" si="1790">+O224/O$241*100</f>
        <v>0.36787484006145421</v>
      </c>
      <c r="O224" s="184">
        <f>+' Part 1er Trim 2020'!$N$10*'CALCULO GARANTIA '!$Q41+ajuste!$T40</f>
        <v>62201.207945186412</v>
      </c>
      <c r="P224" s="286">
        <f t="shared" ref="P224" si="1791">+Q224/Q$241*100</f>
        <v>0.36798117305498956</v>
      </c>
      <c r="Q224" s="184">
        <f>+' Part 1er Trim 2020'!$N$11*'CALCULO GARANTIA '!$Q41+ajuste!$U40</f>
        <v>11641.904271648171</v>
      </c>
      <c r="R224" s="286">
        <f t="shared" ref="R224" si="1792">+S224/S$241*100</f>
        <v>0.12750092146675507</v>
      </c>
      <c r="S224" s="184">
        <f>(' Part 1er Trim 2020'!N$12*'COEF Art 14 F II'!$N42)+ajuste!V40</f>
        <v>19925.852676887174</v>
      </c>
      <c r="T224" s="286">
        <f t="shared" ref="T224" si="1793">+U224/U$241*100</f>
        <v>0.10610075011839072</v>
      </c>
      <c r="U224" s="184">
        <f>+'ISR 4to TRIMESTRE'!B221</f>
        <v>71534</v>
      </c>
      <c r="V224" s="286">
        <v>0</v>
      </c>
      <c r="W224" s="184">
        <v>0</v>
      </c>
      <c r="X224" s="286">
        <v>0</v>
      </c>
      <c r="Y224" s="184">
        <v>0</v>
      </c>
      <c r="Z224" s="286">
        <v>0</v>
      </c>
      <c r="AA224" s="184">
        <v>0</v>
      </c>
      <c r="AB224" s="298">
        <f t="shared" ref="AB224" si="1794">+AC224/AC$241*100</f>
        <v>0.39308596439872245</v>
      </c>
      <c r="AC224" s="270">
        <f t="shared" si="1497"/>
        <v>2634369.737426593</v>
      </c>
    </row>
    <row r="225" spans="1:29">
      <c r="A225" s="269" t="s">
        <v>36</v>
      </c>
      <c r="B225" s="286">
        <f t="shared" si="1487"/>
        <v>0.37931618677400258</v>
      </c>
      <c r="C225" s="184">
        <f>+' Part 1er Trim 2020'!$N$4*'CALCULO GARANTIA '!$Q42+ajuste!$N41</f>
        <v>1758005.0994954992</v>
      </c>
      <c r="D225" s="286">
        <f t="shared" si="1487"/>
        <v>0.37905334176044697</v>
      </c>
      <c r="E225" s="184">
        <f>+' Part 1er Trim 2020'!$N$5*'CALCULO GARANTIA '!$Q42+ajuste!$O41</f>
        <v>233395.82609041047</v>
      </c>
      <c r="F225" s="286">
        <f t="shared" ref="F225" si="1795">+G225/G$241*100</f>
        <v>1.5763516788224994</v>
      </c>
      <c r="G225" s="184">
        <f>+'COEF Art 14 F III'!P161+ajuste!P41</f>
        <v>236254.97172853263</v>
      </c>
      <c r="H225" s="286">
        <f t="shared" ref="H225" si="1796">+I225/I$241*100</f>
        <v>0.37713342920216569</v>
      </c>
      <c r="I225" s="184">
        <f>+' Part 1er Trim 2020'!$N$7*'CALCULO GARANTIA '!$Q42+ajuste!$Q41</f>
        <v>40442.339822191316</v>
      </c>
      <c r="J225" s="286">
        <f t="shared" ref="J225" si="1797">+K225/K$241*100</f>
        <v>0.37665777712076187</v>
      </c>
      <c r="K225" s="184">
        <f>+' Part 1er Trim 2020'!$N$8*'CALCULO GARANTIA '!$Q42+ajuste!$R41</f>
        <v>56723.238221304877</v>
      </c>
      <c r="L225" s="286">
        <f t="shared" ref="L225" si="1798">+M225/M$241*100</f>
        <v>0.37741957728628023</v>
      </c>
      <c r="M225" s="184">
        <f>+' Part 1er Trim 2020'!$N$9*'CALCULO GARANTIA '!$Q42+ajuste!$S41</f>
        <v>4697.806935114826</v>
      </c>
      <c r="N225" s="286">
        <f t="shared" ref="N225" si="1799">+O225/O$241*100</f>
        <v>0.38034849688330274</v>
      </c>
      <c r="O225" s="184">
        <f>+' Part 1er Trim 2020'!$N$10*'CALCULO GARANTIA '!$Q42+ajuste!$T41</f>
        <v>64310.285374029008</v>
      </c>
      <c r="P225" s="286">
        <f t="shared" ref="P225" si="1800">+Q225/Q$241*100</f>
        <v>0.38005099140076265</v>
      </c>
      <c r="Q225" s="184">
        <f>+' Part 1er Trim 2020'!$N$11*'CALCULO GARANTIA '!$Q42+ajuste!$U41</f>
        <v>12023.759866571978</v>
      </c>
      <c r="R225" s="286">
        <f t="shared" ref="R225" si="1801">+S225/S$241*100</f>
        <v>0.21089694669192</v>
      </c>
      <c r="S225" s="184">
        <f>(' Part 1er Trim 2020'!N$12*'COEF Art 14 F II'!$N43)+ajuste!V41</f>
        <v>32958.989170005683</v>
      </c>
      <c r="T225" s="286">
        <f t="shared" ref="T225" si="1802">+U225/U$241*100</f>
        <v>0</v>
      </c>
      <c r="U225" s="184">
        <f>+'ISR 4to TRIMESTRE'!B222</f>
        <v>0</v>
      </c>
      <c r="V225" s="286">
        <v>0</v>
      </c>
      <c r="W225" s="184">
        <v>0</v>
      </c>
      <c r="X225" s="286">
        <v>0</v>
      </c>
      <c r="Y225" s="184">
        <v>0</v>
      </c>
      <c r="Z225" s="286">
        <v>0</v>
      </c>
      <c r="AA225" s="184">
        <v>0</v>
      </c>
      <c r="AB225" s="298">
        <f t="shared" ref="AB225" si="1803">+AC225/AC$241*100</f>
        <v>0.36390597640079902</v>
      </c>
      <c r="AC225" s="270">
        <f t="shared" si="1497"/>
        <v>2438812.3167036599</v>
      </c>
    </row>
    <row r="226" spans="1:29">
      <c r="A226" s="269" t="s">
        <v>37</v>
      </c>
      <c r="B226" s="286">
        <f t="shared" si="1487"/>
        <v>0.53428328425781701</v>
      </c>
      <c r="C226" s="184">
        <f>+' Part 1er Trim 2020'!$N$4*'CALCULO GARANTIA '!$Q43+ajuste!$N42</f>
        <v>2476226.3542949366</v>
      </c>
      <c r="D226" s="286">
        <f t="shared" si="1487"/>
        <v>0.53391305641105413</v>
      </c>
      <c r="E226" s="184">
        <f>+' Part 1er Trim 2020'!$N$5*'CALCULO GARANTIA '!$Q43+ajuste!$O42</f>
        <v>328748.13418810727</v>
      </c>
      <c r="F226" s="286">
        <f t="shared" ref="F226" si="1804">+G226/G$241*100</f>
        <v>0.51089362212569489</v>
      </c>
      <c r="G226" s="184">
        <f>+'COEF Art 14 F III'!P162+ajuste!P42</f>
        <v>76569.943035652323</v>
      </c>
      <c r="H226" s="286">
        <f t="shared" ref="H226" si="1805">+I226/I$241*100</f>
        <v>0.53120874530610018</v>
      </c>
      <c r="I226" s="184">
        <f>+' Part 1er Trim 2020'!$N$7*'CALCULO GARANTIA '!$Q43+ajuste!$Q42</f>
        <v>56964.784690759552</v>
      </c>
      <c r="J226" s="286">
        <f t="shared" ref="J226" si="1806">+K226/K$241*100</f>
        <v>0.53053889081773598</v>
      </c>
      <c r="K226" s="184">
        <f>+' Part 1er Trim 2020'!$N$8*'CALCULO GARANTIA '!$Q43+ajuste!$R42</f>
        <v>79897.152581221671</v>
      </c>
      <c r="L226" s="286">
        <f t="shared" ref="L226" si="1807">+M226/M$241*100</f>
        <v>0.53161282388732289</v>
      </c>
      <c r="M226" s="184">
        <f>+' Part 1er Trim 2020'!$N$9*'CALCULO GARANTIA '!$Q43+ajuste!$S42</f>
        <v>6617.0770176012993</v>
      </c>
      <c r="N226" s="286">
        <f t="shared" ref="N226" si="1808">+O226/O$241*100</f>
        <v>0.53573732287383036</v>
      </c>
      <c r="O226" s="184">
        <f>+' Part 1er Trim 2020'!$N$10*'CALCULO GARANTIA '!$Q43+ajuste!$T42</f>
        <v>90583.820895459547</v>
      </c>
      <c r="P226" s="286">
        <f t="shared" ref="P226" si="1809">+Q226/Q$241*100</f>
        <v>0.53531830561999394</v>
      </c>
      <c r="Q226" s="184">
        <f>+' Part 1er Trim 2020'!$N$11*'CALCULO GARANTIA '!$Q43+ajuste!$U42</f>
        <v>16935.987287473443</v>
      </c>
      <c r="R226" s="286">
        <f t="shared" ref="R226" si="1810">+S226/S$241*100</f>
        <v>0.21907565857380529</v>
      </c>
      <c r="S226" s="184">
        <f>(' Part 1er Trim 2020'!N$12*'COEF Art 14 F II'!$N44)+ajuste!V42</f>
        <v>34237.158819059128</v>
      </c>
      <c r="T226" s="286">
        <f t="shared" ref="T226" si="1811">+U226/U$241*100</f>
        <v>0</v>
      </c>
      <c r="U226" s="184">
        <f>+'ISR 4to TRIMESTRE'!B223</f>
        <v>0</v>
      </c>
      <c r="V226" s="286">
        <v>0</v>
      </c>
      <c r="W226" s="184">
        <v>0</v>
      </c>
      <c r="X226" s="286">
        <v>0</v>
      </c>
      <c r="Y226" s="184">
        <v>0</v>
      </c>
      <c r="Z226" s="286">
        <v>0</v>
      </c>
      <c r="AA226" s="184">
        <v>0</v>
      </c>
      <c r="AB226" s="298">
        <f t="shared" ref="AB226" si="1812">+AC226/AC$241*100</f>
        <v>0.47252931694566158</v>
      </c>
      <c r="AC226" s="270">
        <f t="shared" si="1497"/>
        <v>3166780.4128102707</v>
      </c>
    </row>
    <row r="227" spans="1:29">
      <c r="A227" s="269" t="s">
        <v>38</v>
      </c>
      <c r="B227" s="286">
        <f t="shared" si="1487"/>
        <v>1.2534779219844152</v>
      </c>
      <c r="C227" s="184">
        <f>+' Part 1er Trim 2020'!$N$4*'CALCULO GARANTIA '!$Q44+ajuste!$N43</f>
        <v>5809455.6883926112</v>
      </c>
      <c r="D227" s="286">
        <f t="shared" si="1487"/>
        <v>1.2526093785449874</v>
      </c>
      <c r="E227" s="184">
        <f>+' Part 1er Trim 2020'!$N$5*'CALCULO GARANTIA '!$Q44+ajuste!$O43</f>
        <v>771273.50814615411</v>
      </c>
      <c r="F227" s="286">
        <f t="shared" ref="F227" si="1813">+G227/G$241*100</f>
        <v>1.6503691250580648</v>
      </c>
      <c r="G227" s="184">
        <f>+'COEF Art 14 F III'!P163+ajuste!P43</f>
        <v>247348.30191793811</v>
      </c>
      <c r="H227" s="286">
        <f t="shared" ref="H227" si="1814">+I227/I$241*100</f>
        <v>1.2462646825440435</v>
      </c>
      <c r="I227" s="184">
        <f>+' Part 1er Trim 2020'!$N$7*'CALCULO GARANTIA '!$Q44+ajuste!$Q43</f>
        <v>133644.63581620931</v>
      </c>
      <c r="J227" s="286">
        <f t="shared" ref="J227" si="1815">+K227/K$241*100</f>
        <v>1.2446932628751481</v>
      </c>
      <c r="K227" s="184">
        <f>+' Part 1er Trim 2020'!$N$8*'CALCULO GARANTIA '!$Q44+ajuste!$R43</f>
        <v>187446.10293785049</v>
      </c>
      <c r="L227" s="286">
        <f t="shared" ref="L227" si="1816">+M227/M$241*100</f>
        <v>1.2472119948385854</v>
      </c>
      <c r="M227" s="184">
        <f>+' Part 1er Trim 2020'!$N$9*'CALCULO GARANTIA '!$Q44+ajuste!$S43</f>
        <v>15524.264006227779</v>
      </c>
      <c r="N227" s="286">
        <f t="shared" ref="N227" si="1817">+O227/O$241*100</f>
        <v>1.2568891797245212</v>
      </c>
      <c r="O227" s="184">
        <f>+' Part 1er Trim 2020'!$N$10*'CALCULO GARANTIA '!$Q44+ajuste!$T43</f>
        <v>212517.9999236686</v>
      </c>
      <c r="P227" s="286">
        <f t="shared" ref="P227" si="1818">+Q227/Q$241*100</f>
        <v>1.2559062846949083</v>
      </c>
      <c r="Q227" s="184">
        <f>+' Part 1er Trim 2020'!$N$11*'CALCULO GARANTIA '!$Q44+ajuste!$U43</f>
        <v>39733.393475525758</v>
      </c>
      <c r="R227" s="286">
        <f t="shared" ref="R227" si="1819">+S227/S$241*100</f>
        <v>1.1983301328276073</v>
      </c>
      <c r="S227" s="184">
        <f>(' Part 1er Trim 2020'!N$12*'COEF Art 14 F II'!$N45)+ajuste!V43</f>
        <v>187275.11464474781</v>
      </c>
      <c r="T227" s="286">
        <f t="shared" ref="T227" si="1820">+U227/U$241*100</f>
        <v>0</v>
      </c>
      <c r="U227" s="184">
        <f>+'ISR 4to TRIMESTRE'!B224</f>
        <v>0</v>
      </c>
      <c r="V227" s="286">
        <v>0</v>
      </c>
      <c r="W227" s="184">
        <v>0</v>
      </c>
      <c r="X227" s="286">
        <v>0</v>
      </c>
      <c r="Y227" s="184">
        <v>0</v>
      </c>
      <c r="Z227" s="286">
        <v>0</v>
      </c>
      <c r="AA227" s="184">
        <v>0</v>
      </c>
      <c r="AB227" s="298">
        <f t="shared" ref="AB227" si="1821">+AC227/AC$241*100</f>
        <v>1.1346591635517238</v>
      </c>
      <c r="AC227" s="270">
        <f t="shared" si="1497"/>
        <v>7604219.0092609338</v>
      </c>
    </row>
    <row r="228" spans="1:29">
      <c r="A228" s="269" t="s">
        <v>39</v>
      </c>
      <c r="B228" s="286">
        <f t="shared" si="1487"/>
        <v>26.529602107218437</v>
      </c>
      <c r="C228" s="184">
        <f>+' Part 1er Trim 2020'!$N$4*'CALCULO GARANTIA '!$Q45+ajuste!$N44</f>
        <v>122955933.38299657</v>
      </c>
      <c r="D228" s="286">
        <f t="shared" si="1487"/>
        <v>26.540614336128005</v>
      </c>
      <c r="E228" s="184">
        <f>+' Part 1er Trim 2020'!$N$5*'CALCULO GARANTIA '!$Q45+ajuste!$O44</f>
        <v>16341944.326775912</v>
      </c>
      <c r="F228" s="286">
        <f t="shared" ref="F228" si="1822">+G228/G$241*100</f>
        <v>0</v>
      </c>
      <c r="G228" s="184">
        <f>+'COEF Art 14 F III'!P164+ajuste!P44</f>
        <v>0</v>
      </c>
      <c r="H228" s="286">
        <f t="shared" ref="H228" si="1823">+I228/I$241*100</f>
        <v>26.621057477062891</v>
      </c>
      <c r="I228" s="184">
        <f>+' Part 1er Trim 2020'!$N$7*'CALCULO GARANTIA '!$Q45+ajuste!$Q44</f>
        <v>2854739.913115297</v>
      </c>
      <c r="J228" s="286">
        <f t="shared" ref="J228" si="1824">+K228/K$241*100</f>
        <v>26.640981890715597</v>
      </c>
      <c r="K228" s="184">
        <f>+' Part 1er Trim 2020'!$N$8*'CALCULO GARANTIA '!$Q45+ajuste!$R44</f>
        <v>4012031.2231121934</v>
      </c>
      <c r="L228" s="286">
        <f t="shared" ref="L228" si="1825">+M228/M$241*100</f>
        <v>26.609047775457967</v>
      </c>
      <c r="M228" s="184">
        <f>+' Part 1er Trim 2020'!$N$9*'CALCULO GARANTIA '!$Q45+ajuste!$S44</f>
        <v>331207.43252152507</v>
      </c>
      <c r="N228" s="286">
        <f t="shared" ref="N228" si="1826">+O228/O$241*100</f>
        <v>26.486350879938726</v>
      </c>
      <c r="O228" s="184">
        <f>+' Part 1er Trim 2020'!$N$10*'CALCULO GARANTIA '!$Q45+ajuste!$T44</f>
        <v>4478379.1642750679</v>
      </c>
      <c r="P228" s="286">
        <f t="shared" ref="P228" si="1827">+Q228/Q$241*100</f>
        <v>26.498816324983938</v>
      </c>
      <c r="Q228" s="184">
        <f>+' Part 1er Trim 2020'!$N$11*'CALCULO GARANTIA '!$Q45+ajuste!$U44</f>
        <v>838349.09380363952</v>
      </c>
      <c r="R228" s="286">
        <f t="shared" ref="R228" si="1828">+S228/S$241*100</f>
        <v>22.942290524934208</v>
      </c>
      <c r="S228" s="184">
        <f>(' Part 1er Trim 2020'!N$12*'COEF Art 14 F II'!$N46)+ajuste!V44</f>
        <v>3585422.7233124794</v>
      </c>
      <c r="T228" s="286">
        <f t="shared" ref="T228" si="1829">+U228/U$241*100</f>
        <v>0.68275196399260862</v>
      </c>
      <c r="U228" s="184">
        <f>+'ISR 4to TRIMESTRE'!B225</f>
        <v>460317</v>
      </c>
      <c r="V228" s="286">
        <v>0</v>
      </c>
      <c r="W228" s="184">
        <v>0</v>
      </c>
      <c r="X228" s="286">
        <v>0</v>
      </c>
      <c r="Y228" s="184">
        <v>0</v>
      </c>
      <c r="Z228" s="286">
        <v>0</v>
      </c>
      <c r="AA228" s="184">
        <v>0</v>
      </c>
      <c r="AB228" s="298">
        <f t="shared" ref="AB228" si="1830">+AC228/AC$241*100</f>
        <v>23.256310164390417</v>
      </c>
      <c r="AC228" s="270">
        <f t="shared" si="1497"/>
        <v>155858324.2599127</v>
      </c>
    </row>
    <row r="229" spans="1:29">
      <c r="A229" s="269" t="s">
        <v>40</v>
      </c>
      <c r="B229" s="286">
        <f t="shared" si="1487"/>
        <v>0.13397489271383495</v>
      </c>
      <c r="C229" s="184">
        <f>+' Part 1er Trim 2020'!$N$4*'CALCULO GARANTIA '!$Q46+ajuste!$N45</f>
        <v>620929.32705667173</v>
      </c>
      <c r="D229" s="286">
        <f t="shared" si="1487"/>
        <v>0.13388205745657875</v>
      </c>
      <c r="E229" s="184">
        <f>+' Part 1er Trim 2020'!$N$5*'CALCULO GARANTIA '!$Q46+ajuste!$O45</f>
        <v>82435.662626369114</v>
      </c>
      <c r="F229" s="286">
        <f t="shared" ref="F229" si="1831">+G229/G$241*100</f>
        <v>1.3663636374121313</v>
      </c>
      <c r="G229" s="184">
        <f>+'COEF Art 14 F III'!P165+ajuste!P45</f>
        <v>204783.11208373902</v>
      </c>
      <c r="H229" s="286">
        <f t="shared" ref="H229" si="1832">+I229/I$241*100</f>
        <v>0.13320393860757121</v>
      </c>
      <c r="I229" s="184">
        <f>+' Part 1er Trim 2020'!$N$7*'CALCULO GARANTIA '!$Q46+ajuste!$Q45</f>
        <v>14284.278543586528</v>
      </c>
      <c r="J229" s="286">
        <f t="shared" ref="J229" si="1833">+K229/K$241*100</f>
        <v>0.13303596938222817</v>
      </c>
      <c r="K229" s="184">
        <f>+' Part 1er Trim 2020'!$N$8*'CALCULO GARANTIA '!$Q46+ajuste!$R45</f>
        <v>20034.714379071273</v>
      </c>
      <c r="L229" s="286">
        <f t="shared" ref="L229" si="1834">+M229/M$241*100</f>
        <v>0.13330543810669104</v>
      </c>
      <c r="M229" s="184">
        <f>+' Part 1er Trim 2020'!$N$9*'CALCULO GARANTIA '!$Q46+ajuste!$S45</f>
        <v>1659.2759075428553</v>
      </c>
      <c r="N229" s="286">
        <f t="shared" ref="N229" si="1835">+O229/O$241*100</f>
        <v>0.13433949421795763</v>
      </c>
      <c r="O229" s="184">
        <f>+' Part 1er Trim 2020'!$N$10*'CALCULO GARANTIA '!$Q46+ajuste!$T45</f>
        <v>22714.46129261368</v>
      </c>
      <c r="P229" s="286">
        <f t="shared" ref="P229" si="1836">+Q229/Q$241*100</f>
        <v>0.13423441332622085</v>
      </c>
      <c r="Q229" s="184">
        <f>+' Part 1er Trim 2020'!$N$11*'CALCULO GARANTIA '!$Q46+ajuste!$U45</f>
        <v>4246.8047398478911</v>
      </c>
      <c r="R229" s="286">
        <f t="shared" ref="R229" si="1837">+S229/S$241*100</f>
        <v>4.4579769023089084E-2</v>
      </c>
      <c r="S229" s="184">
        <f>(' Part 1er Trim 2020'!N$12*'COEF Art 14 F II'!$N47)+ajuste!V45</f>
        <v>6966.929334352667</v>
      </c>
      <c r="T229" s="286">
        <f t="shared" ref="T229" si="1838">+U229/U$241*100</f>
        <v>3.4519008548456777E-2</v>
      </c>
      <c r="U229" s="184">
        <f>+'ISR 4to TRIMESTRE'!B226</f>
        <v>23273</v>
      </c>
      <c r="V229" s="286">
        <v>0</v>
      </c>
      <c r="W229" s="184">
        <v>0</v>
      </c>
      <c r="X229" s="286">
        <v>0</v>
      </c>
      <c r="Y229" s="184">
        <v>0</v>
      </c>
      <c r="Z229" s="286">
        <v>0</v>
      </c>
      <c r="AA229" s="184">
        <v>0</v>
      </c>
      <c r="AB229" s="298">
        <f t="shared" ref="AB229" si="1839">+AC229/AC$241*100</f>
        <v>0.14941251653247542</v>
      </c>
      <c r="AC229" s="270">
        <f t="shared" si="1497"/>
        <v>1001327.5659637948</v>
      </c>
    </row>
    <row r="230" spans="1:29">
      <c r="A230" s="269" t="s">
        <v>41</v>
      </c>
      <c r="B230" s="286">
        <f t="shared" si="1487"/>
        <v>0.59797030301337317</v>
      </c>
      <c r="C230" s="184">
        <f>+' Part 1er Trim 2020'!$N$4*'CALCULO GARANTIA '!$Q47+ajuste!$N46</f>
        <v>2771394.6272235066</v>
      </c>
      <c r="D230" s="286">
        <f t="shared" si="1487"/>
        <v>0.59924917803555644</v>
      </c>
      <c r="E230" s="184">
        <f>+' Part 1er Trim 2020'!$N$5*'CALCULO GARANTIA '!$Q47+ajuste!$O46</f>
        <v>368977.77049541986</v>
      </c>
      <c r="F230" s="286">
        <f t="shared" ref="F230" si="1840">+G230/G$241*100</f>
        <v>0</v>
      </c>
      <c r="G230" s="184">
        <f>+'COEF Art 14 F III'!P166+ajuste!P46</f>
        <v>0</v>
      </c>
      <c r="H230" s="286">
        <f t="shared" ref="H230" si="1841">+I230/I$241*100</f>
        <v>0.60859119370820591</v>
      </c>
      <c r="I230" s="184">
        <f>+' Part 1er Trim 2020'!$N$7*'CALCULO GARANTIA '!$Q47+ajuste!$Q46</f>
        <v>65262.981117344512</v>
      </c>
      <c r="J230" s="286">
        <f t="shared" ref="J230" si="1842">+K230/K$241*100</f>
        <v>0.61090493136528146</v>
      </c>
      <c r="K230" s="184">
        <f>+' Part 1er Trim 2020'!$N$8*'CALCULO GARANTIA '!$Q47+ajuste!$R46</f>
        <v>91999.974664780864</v>
      </c>
      <c r="L230" s="286">
        <f t="shared" ref="L230" si="1843">+M230/M$241*100</f>
        <v>0.60719718751795004</v>
      </c>
      <c r="M230" s="184">
        <f>+' Part 1er Trim 2020'!$N$9*'CALCULO GARANTIA '!$Q47+ajuste!$S46</f>
        <v>7557.8887004591425</v>
      </c>
      <c r="N230" s="286">
        <f t="shared" ref="N230" si="1844">+O230/O$241*100</f>
        <v>0.59294746015980693</v>
      </c>
      <c r="O230" s="184">
        <f>+' Part 1er Trim 2020'!$N$10*'CALCULO GARANTIA '!$Q47+ajuste!$T46</f>
        <v>100257.05553499954</v>
      </c>
      <c r="P230" s="286">
        <f t="shared" ref="P230" si="1845">+Q230/Q$241*100</f>
        <v>0.59439515177518742</v>
      </c>
      <c r="Q230" s="184">
        <f>+' Part 1er Trim 2020'!$N$11*'CALCULO GARANTIA '!$Q47+ajuste!$U46</f>
        <v>18805.014938806224</v>
      </c>
      <c r="R230" s="286">
        <f t="shared" ref="R230" si="1846">+S230/S$241*100</f>
        <v>1.4888714036547763</v>
      </c>
      <c r="S230" s="184">
        <f>(' Part 1er Trim 2020'!N$12*'COEF Art 14 F II'!$N48)+ajuste!V46</f>
        <v>232680.92420642424</v>
      </c>
      <c r="T230" s="286">
        <f t="shared" ref="T230" si="1847">+U230/U$241*100</f>
        <v>0.91563698479864319</v>
      </c>
      <c r="U230" s="184">
        <f>+'ISR 4to TRIMESTRE'!B227</f>
        <v>617330</v>
      </c>
      <c r="V230" s="286">
        <v>0</v>
      </c>
      <c r="W230" s="184">
        <v>0</v>
      </c>
      <c r="X230" s="286">
        <v>0</v>
      </c>
      <c r="Y230" s="184">
        <v>0</v>
      </c>
      <c r="Z230" s="286">
        <v>0</v>
      </c>
      <c r="AA230" s="184">
        <v>0</v>
      </c>
      <c r="AB230" s="298">
        <f t="shared" ref="AB230" si="1848">+AC230/AC$241*100</f>
        <v>0.63778217687196437</v>
      </c>
      <c r="AC230" s="270">
        <f t="shared" si="1497"/>
        <v>4274266.2368817404</v>
      </c>
    </row>
    <row r="231" spans="1:29">
      <c r="A231" s="269" t="s">
        <v>42</v>
      </c>
      <c r="B231" s="286">
        <f t="shared" si="1487"/>
        <v>0.28415667762376007</v>
      </c>
      <c r="C231" s="184">
        <f>+' Part 1er Trim 2020'!$N$4*'CALCULO GARANTIA '!$Q48+ajuste!$N47</f>
        <v>1316972.240406659</v>
      </c>
      <c r="D231" s="286">
        <f t="shared" si="1487"/>
        <v>0.28395979422130668</v>
      </c>
      <c r="E231" s="184">
        <f>+' Part 1er Trim 2020'!$N$5*'CALCULO GARANTIA '!$Q48+ajuste!$O47</f>
        <v>174843.54692915262</v>
      </c>
      <c r="F231" s="286">
        <f t="shared" ref="F231" si="1849">+G231/G$241*100</f>
        <v>0.43781390989396096</v>
      </c>
      <c r="G231" s="184">
        <f>+'COEF Art 14 F III'!P167+ajuste!P47</f>
        <v>65617.155292161915</v>
      </c>
      <c r="H231" s="286">
        <f t="shared" ref="H231" si="1850">+I231/I$241*100</f>
        <v>0.28252149148812605</v>
      </c>
      <c r="I231" s="184">
        <f>+' Part 1er Trim 2020'!$N$7*'CALCULO GARANTIA '!$Q48+ajuste!$Q47</f>
        <v>30296.519165661681</v>
      </c>
      <c r="J231" s="286">
        <f t="shared" ref="J231" si="1851">+K231/K$241*100</f>
        <v>0.2821652814374474</v>
      </c>
      <c r="K231" s="184">
        <f>+' Part 1er Trim 2020'!$N$8*'CALCULO GARANTIA '!$Q48+ajuste!$R47</f>
        <v>42493.025364046385</v>
      </c>
      <c r="L231" s="286">
        <f t="shared" ref="L231" si="1852">+M231/M$241*100</f>
        <v>0.28273685668625387</v>
      </c>
      <c r="M231" s="184">
        <f>+' Part 1er Trim 2020'!$N$9*'CALCULO GARANTIA '!$Q48+ajuste!$S47</f>
        <v>3519.2746907926062</v>
      </c>
      <c r="N231" s="286">
        <f t="shared" ref="N231" si="1853">+O231/O$241*100</f>
        <v>0.28493005710888814</v>
      </c>
      <c r="O231" s="184">
        <f>+' Part 1er Trim 2020'!$N$10*'CALCULO GARANTIA '!$Q48+ajuste!$T47</f>
        <v>48176.694359155226</v>
      </c>
      <c r="P231" s="286">
        <f t="shared" ref="P231" si="1854">+Q231/Q$241*100</f>
        <v>0.28470738446843774</v>
      </c>
      <c r="Q231" s="184">
        <f>+' Part 1er Trim 2020'!$N$11*'CALCULO GARANTIA '!$Q48+ajuste!$U47</f>
        <v>9007.3524357116312</v>
      </c>
      <c r="R231" s="286">
        <f t="shared" ref="R231" si="1855">+S231/S$241*100</f>
        <v>0.12033654633635965</v>
      </c>
      <c r="S231" s="184">
        <f>(' Part 1er Trim 2020'!N$12*'COEF Art 14 F II'!$N49)+ajuste!V47</f>
        <v>18806.203644331468</v>
      </c>
      <c r="T231" s="286">
        <f t="shared" ref="T231" si="1856">+U231/U$241*100</f>
        <v>0</v>
      </c>
      <c r="U231" s="184">
        <f>+'ISR 4to TRIMESTRE'!B228</f>
        <v>0</v>
      </c>
      <c r="V231" s="286">
        <v>0</v>
      </c>
      <c r="W231" s="184">
        <v>0</v>
      </c>
      <c r="X231" s="286">
        <v>0</v>
      </c>
      <c r="Y231" s="184">
        <v>0</v>
      </c>
      <c r="Z231" s="286">
        <v>0</v>
      </c>
      <c r="AA231" s="184">
        <v>0</v>
      </c>
      <c r="AB231" s="298">
        <f t="shared" ref="AB231" si="1857">+AC231/AC$241*100</f>
        <v>0.25511667833308294</v>
      </c>
      <c r="AC231" s="270">
        <f t="shared" si="1497"/>
        <v>1709732.0122876726</v>
      </c>
    </row>
    <row r="232" spans="1:29">
      <c r="A232" s="269" t="s">
        <v>43</v>
      </c>
      <c r="B232" s="286">
        <f t="shared" si="1487"/>
        <v>0.32284756385989988</v>
      </c>
      <c r="C232" s="184">
        <f>+' Part 1er Trim 2020'!$N$4*'CALCULO GARANTIA '!$Q49+ajuste!$N48</f>
        <v>1496291.7044285296</v>
      </c>
      <c r="D232" s="286">
        <f t="shared" si="1487"/>
        <v>0.32284504657649726</v>
      </c>
      <c r="E232" s="184">
        <f>+' Part 1er Trim 2020'!$N$5*'CALCULO GARANTIA '!$Q49+ajuste!$O48</f>
        <v>198786.49795030308</v>
      </c>
      <c r="F232" s="286">
        <f t="shared" ref="F232" si="1858">+G232/G$241*100</f>
        <v>4.1221458478993913</v>
      </c>
      <c r="G232" s="184">
        <f>+'COEF Art 14 F III'!P168+ajuste!P48</f>
        <v>617804.6839673646</v>
      </c>
      <c r="H232" s="286">
        <f t="shared" ref="H232" si="1859">+I232/I$241*100</f>
        <v>0.32282644359798918</v>
      </c>
      <c r="I232" s="184">
        <f>+' Part 1er Trim 2020'!$N$7*'CALCULO GARANTIA '!$Q49+ajuste!$Q48</f>
        <v>34618.667359187217</v>
      </c>
      <c r="J232" s="286">
        <f t="shared" ref="J232" si="1860">+K232/K$241*100</f>
        <v>0.32282195094215344</v>
      </c>
      <c r="K232" s="184">
        <f>+' Part 1er Trim 2020'!$N$8*'CALCULO GARANTIA '!$Q49+ajuste!$R48</f>
        <v>48615.766190557741</v>
      </c>
      <c r="L232" s="286">
        <f t="shared" ref="L232" si="1861">+M232/M$241*100</f>
        <v>0.3228299457799777</v>
      </c>
      <c r="M232" s="184">
        <f>+' Part 1er Trim 2020'!$N$9*'CALCULO GARANTIA '!$Q49+ajuste!$S48</f>
        <v>4018.3203241668543</v>
      </c>
      <c r="N232" s="286">
        <f t="shared" ref="N232" si="1862">+O232/O$241*100</f>
        <v>0.32285746595888842</v>
      </c>
      <c r="O232" s="184">
        <f>+' Part 1er Trim 2020'!$N$10*'CALCULO GARANTIA '!$Q49+ajuste!$T48</f>
        <v>54589.556528002853</v>
      </c>
      <c r="P232" s="286">
        <f t="shared" ref="P232" si="1863">+Q232/Q$241*100</f>
        <v>0.32285469241820741</v>
      </c>
      <c r="Q232" s="184">
        <f>+' Part 1er Trim 2020'!$N$11*'CALCULO GARANTIA '!$Q49+ajuste!$U48</f>
        <v>10214.227514904707</v>
      </c>
      <c r="R232" s="286">
        <f t="shared" ref="R232" si="1864">+S232/S$241*100</f>
        <v>0.13541566487677664</v>
      </c>
      <c r="S232" s="184">
        <f>(' Part 1er Trim 2020'!N$12*'COEF Art 14 F II'!$N50)+ajuste!V48</f>
        <v>21162.769315207897</v>
      </c>
      <c r="T232" s="286">
        <f t="shared" ref="T232" si="1865">+U232/U$241*100</f>
        <v>0</v>
      </c>
      <c r="U232" s="184">
        <f>+'ISR 4to TRIMESTRE'!B229</f>
        <v>0</v>
      </c>
      <c r="V232" s="286">
        <v>0</v>
      </c>
      <c r="W232" s="184">
        <v>0</v>
      </c>
      <c r="X232" s="286">
        <v>0</v>
      </c>
      <c r="Y232" s="184">
        <v>0</v>
      </c>
      <c r="Z232" s="286">
        <v>0</v>
      </c>
      <c r="AA232" s="184">
        <v>0</v>
      </c>
      <c r="AB232" s="298">
        <f t="shared" ref="AB232" si="1866">+AC232/AC$241*100</f>
        <v>0.37096230816525888</v>
      </c>
      <c r="AC232" s="270">
        <f t="shared" si="1497"/>
        <v>2486102.1935782246</v>
      </c>
    </row>
    <row r="233" spans="1:29">
      <c r="A233" s="269" t="s">
        <v>44</v>
      </c>
      <c r="B233" s="286">
        <f t="shared" si="1487"/>
        <v>0.91614047879425009</v>
      </c>
      <c r="C233" s="184">
        <f>+' Part 1er Trim 2020'!$N$4*'CALCULO GARANTIA '!$Q50+ajuste!$N49</f>
        <v>4246008.1845495477</v>
      </c>
      <c r="D233" s="286">
        <f t="shared" si="1487"/>
        <v>0.91550568648835606</v>
      </c>
      <c r="E233" s="184">
        <f>+' Part 1er Trim 2020'!$N$5*'CALCULO GARANTIA '!$Q50+ajuste!$O49</f>
        <v>563707.48506276472</v>
      </c>
      <c r="F233" s="286">
        <f t="shared" ref="F233" si="1867">+G233/G$241*100</f>
        <v>1.3064658594198848</v>
      </c>
      <c r="G233" s="184">
        <f>+'COEF Art 14 F III'!P169+ajuste!P49</f>
        <v>195805.96057860617</v>
      </c>
      <c r="H233" s="286">
        <f t="shared" ref="H233" si="1868">+I233/I$241*100</f>
        <v>0.91086852367002891</v>
      </c>
      <c r="I233" s="184">
        <f>+' Part 1er Trim 2020'!$N$7*'CALCULO GARANTIA '!$Q50+ajuste!$Q49</f>
        <v>97678.040489627019</v>
      </c>
      <c r="J233" s="286">
        <f t="shared" ref="J233" si="1869">+K233/K$241*100</f>
        <v>0.90971998019145439</v>
      </c>
      <c r="K233" s="184">
        <f>+' Part 1er Trim 2020'!$N$8*'CALCULO GARANTIA '!$Q50+ajuste!$R49</f>
        <v>137000.39209474812</v>
      </c>
      <c r="L233" s="286">
        <f t="shared" ref="L233" si="1870">+M233/M$241*100</f>
        <v>0.91156048646827004</v>
      </c>
      <c r="M233" s="184">
        <f>+' Part 1er Trim 2020'!$N$9*'CALCULO GARANTIA '!$Q50+ajuste!$S49</f>
        <v>11346.351468829735</v>
      </c>
      <c r="N233" s="286">
        <f t="shared" ref="N233" si="1871">+O233/O$241*100</f>
        <v>0.91863373785602254</v>
      </c>
      <c r="O233" s="184">
        <f>+' Part 1er Trim 2020'!$N$10*'CALCULO GARANTIA '!$Q50+ajuste!$T49</f>
        <v>155324.91470278575</v>
      </c>
      <c r="P233" s="286">
        <f t="shared" ref="P233" si="1872">+Q233/Q$241*100</f>
        <v>0.91791504670108492</v>
      </c>
      <c r="Q233" s="184">
        <f>+' Part 1er Trim 2020'!$N$11*'CALCULO GARANTIA '!$Q50+ajuste!$U49</f>
        <v>29040.287617112892</v>
      </c>
      <c r="R233" s="286">
        <f t="shared" ref="R233" si="1873">+S233/S$241*100</f>
        <v>0.65425603745778815</v>
      </c>
      <c r="S233" s="184">
        <f>(' Part 1er Trim 2020'!N$12*'COEF Art 14 F II'!$N51)+ajuste!V49</f>
        <v>102247.17802331386</v>
      </c>
      <c r="T233" s="286">
        <f t="shared" ref="T233" si="1874">+U233/U$241*100</f>
        <v>0</v>
      </c>
      <c r="U233" s="184">
        <f>+'ISR 4to TRIMESTRE'!B230</f>
        <v>0</v>
      </c>
      <c r="V233" s="286">
        <v>0</v>
      </c>
      <c r="W233" s="184">
        <v>0</v>
      </c>
      <c r="X233" s="286">
        <v>0</v>
      </c>
      <c r="Y233" s="184">
        <v>0</v>
      </c>
      <c r="Z233" s="286">
        <v>0</v>
      </c>
      <c r="AA233" s="184">
        <v>0</v>
      </c>
      <c r="AB233" s="298">
        <f t="shared" ref="AB233" si="1875">+AC233/AC$241*100</f>
        <v>0.8263731775518437</v>
      </c>
      <c r="AC233" s="270">
        <f t="shared" si="1497"/>
        <v>5538158.7945873365</v>
      </c>
    </row>
    <row r="234" spans="1:29">
      <c r="A234" s="269" t="s">
        <v>45</v>
      </c>
      <c r="B234" s="286">
        <f t="shared" si="1487"/>
        <v>0.7883869089715998</v>
      </c>
      <c r="C234" s="184">
        <f>+' Part 1er Trim 2020'!$N$4*'CALCULO GARANTIA '!$Q51+ajuste!$N50</f>
        <v>3653912.6319260965</v>
      </c>
      <c r="D234" s="286">
        <f t="shared" si="1487"/>
        <v>0.78784063608019972</v>
      </c>
      <c r="E234" s="184">
        <f>+' Part 1er Trim 2020'!$N$5*'CALCULO GARANTIA '!$Q51+ajuste!$O50</f>
        <v>485099.84170444222</v>
      </c>
      <c r="F234" s="286">
        <f t="shared" ref="F234" si="1876">+G234/G$241*100</f>
        <v>0.40349614504351877</v>
      </c>
      <c r="G234" s="184">
        <f>+'COEF Art 14 F III'!P170+ajuste!P50</f>
        <v>60473.796311135571</v>
      </c>
      <c r="H234" s="286">
        <f t="shared" ref="H234" si="1877">+I234/I$241*100</f>
        <v>0.78385014528798491</v>
      </c>
      <c r="I234" s="184">
        <f>+' Part 1er Trim 2020'!$N$7*'CALCULO GARANTIA '!$Q51+ajuste!$Q50</f>
        <v>84057.077656770824</v>
      </c>
      <c r="J234" s="286">
        <f t="shared" ref="J234" si="1878">+K234/K$241*100</f>
        <v>0.78286172632499995</v>
      </c>
      <c r="K234" s="184">
        <f>+' Part 1er Trim 2020'!$N$8*'CALCULO GARANTIA '!$Q51+ajuste!$R50</f>
        <v>117896.01833294315</v>
      </c>
      <c r="L234" s="286">
        <f t="shared" ref="L234" si="1879">+M234/M$241*100</f>
        <v>0.78444546925574199</v>
      </c>
      <c r="M234" s="184">
        <f>+' Part 1er Trim 2020'!$N$9*'CALCULO GARANTIA '!$Q51+ajuste!$S50</f>
        <v>9764.1288037736103</v>
      </c>
      <c r="N234" s="286">
        <f t="shared" ref="N234" si="1880">+O234/O$241*100</f>
        <v>0.79053244636277809</v>
      </c>
      <c r="O234" s="184">
        <f>+' Part 1er Trim 2020'!$N$10*'CALCULO GARANTIA '!$Q51+ajuste!$T50</f>
        <v>133665.22449704303</v>
      </c>
      <c r="P234" s="286">
        <f t="shared" ref="P234" si="1881">+Q234/Q$241*100</f>
        <v>0.78991400646430676</v>
      </c>
      <c r="Q234" s="184">
        <f>+' Part 1er Trim 2020'!$N$11*'CALCULO GARANTIA '!$Q51+ajuste!$U50</f>
        <v>24990.68952290477</v>
      </c>
      <c r="R234" s="286">
        <f t="shared" ref="R234" si="1882">+S234/S$241*100</f>
        <v>0.99154015342322177</v>
      </c>
      <c r="S234" s="184">
        <f>(' Part 1er Trim 2020'!N$12*'COEF Art 14 F II'!$N52)+ajuste!V50</f>
        <v>154957.9626017118</v>
      </c>
      <c r="T234" s="286">
        <f t="shared" ref="T234" si="1883">+U234/U$241*100</f>
        <v>0.65650488045058597</v>
      </c>
      <c r="U234" s="184">
        <f>+'ISR 4to TRIMESTRE'!B231</f>
        <v>442621</v>
      </c>
      <c r="V234" s="286">
        <v>0</v>
      </c>
      <c r="W234" s="184">
        <v>0</v>
      </c>
      <c r="X234" s="286">
        <v>0</v>
      </c>
      <c r="Y234" s="184">
        <v>0</v>
      </c>
      <c r="Z234" s="286">
        <v>0</v>
      </c>
      <c r="AA234" s="184">
        <v>0</v>
      </c>
      <c r="AB234" s="298">
        <f t="shared" ref="AB234" si="1884">+AC234/AC$241*100</f>
        <v>0.77105634293385183</v>
      </c>
      <c r="AC234" s="270">
        <f t="shared" si="1497"/>
        <v>5167438.3713568216</v>
      </c>
    </row>
    <row r="235" spans="1:29">
      <c r="A235" s="269" t="s">
        <v>46</v>
      </c>
      <c r="B235" s="286">
        <f t="shared" si="1487"/>
        <v>7.1337585415610016</v>
      </c>
      <c r="C235" s="184">
        <f>+' Part 1er Trim 2020'!$N$4*'CALCULO GARANTIA '!$Q52+ajuste!$N51</f>
        <v>33062611.963105813</v>
      </c>
      <c r="D235" s="286">
        <f t="shared" si="1487"/>
        <v>7.1288155039614232</v>
      </c>
      <c r="E235" s="184">
        <f>+' Part 1er Trim 2020'!$N$5*'CALCULO GARANTIA '!$Q52+ajuste!$O51</f>
        <v>4389450.2443002034</v>
      </c>
      <c r="F235" s="286">
        <f t="shared" ref="F235" si="1885">+G235/G$241*100</f>
        <v>5.2206805676478423</v>
      </c>
      <c r="G235" s="184">
        <f>+'COEF Art 14 F III'!P171+ajuste!P51</f>
        <v>782447.06208875449</v>
      </c>
      <c r="H235" s="286">
        <f t="shared" ref="H235" si="1886">+I235/I$241*100</f>
        <v>7.092707172087148</v>
      </c>
      <c r="I235" s="184">
        <f>+' Part 1er Trim 2020'!$N$7*'CALCULO GARANTIA '!$Q52+ajuste!$Q51</f>
        <v>760594.66359073634</v>
      </c>
      <c r="J235" s="286">
        <f t="shared" ref="J235" si="1887">+K235/K$241*100</f>
        <v>7.0837635766455991</v>
      </c>
      <c r="K235" s="184">
        <f>+' Part 1er Trim 2020'!$N$8*'CALCULO GARANTIA '!$Q52+ajuste!$R51</f>
        <v>1066788.0321840367</v>
      </c>
      <c r="L235" s="286">
        <f t="shared" ref="L235" si="1888">+M235/M$241*100</f>
        <v>7.0980977880037628</v>
      </c>
      <c r="M235" s="184">
        <f>+' Part 1er Trim 2020'!$N$9*'CALCULO GARANTIA '!$Q52+ajuste!$S51</f>
        <v>88351.254204585333</v>
      </c>
      <c r="N235" s="286">
        <f t="shared" ref="N235" si="1889">+O235/O$241*100</f>
        <v>7.1531726977352497</v>
      </c>
      <c r="O235" s="184">
        <f>+' Part 1er Trim 2020'!$N$10*'CALCULO GARANTIA '!$Q52+ajuste!$T51</f>
        <v>1209476.522953657</v>
      </c>
      <c r="P235" s="286">
        <f t="shared" ref="P235" si="1890">+Q235/Q$241*100</f>
        <v>7.1475773275691923</v>
      </c>
      <c r="Q235" s="184">
        <f>+' Part 1er Trim 2020'!$N$11*'CALCULO GARANTIA '!$Q52+ajuste!$U51</f>
        <v>226129.53355993741</v>
      </c>
      <c r="R235" s="286">
        <f t="shared" ref="R235" si="1891">+S235/S$241*100</f>
        <v>7.9984801106155885</v>
      </c>
      <c r="S235" s="184">
        <f>(' Part 1er Trim 2020'!N$12*'COEF Art 14 F II'!$N53)+ajuste!V51</f>
        <v>1250003.0155836537</v>
      </c>
      <c r="T235" s="286">
        <f t="shared" ref="T235" si="1892">+U235/U$241*100</f>
        <v>8.3076216926687216</v>
      </c>
      <c r="U235" s="184">
        <f>+'ISR 4to TRIMESTRE'!B232</f>
        <v>5601067</v>
      </c>
      <c r="V235" s="286">
        <v>0</v>
      </c>
      <c r="W235" s="184">
        <v>0</v>
      </c>
      <c r="X235" s="286">
        <v>0</v>
      </c>
      <c r="Y235" s="184">
        <v>0</v>
      </c>
      <c r="Z235" s="286">
        <v>0</v>
      </c>
      <c r="AA235" s="184">
        <v>0</v>
      </c>
      <c r="AB235" s="298">
        <f t="shared" ref="AB235" si="1893">+AC235/AC$241*100</f>
        <v>7.2274870386378227</v>
      </c>
      <c r="AC235" s="270">
        <f t="shared" si="1497"/>
        <v>48436919.291571386</v>
      </c>
    </row>
    <row r="236" spans="1:29">
      <c r="A236" s="269" t="s">
        <v>47</v>
      </c>
      <c r="B236" s="286">
        <f t="shared" si="1487"/>
        <v>14.148639514537251</v>
      </c>
      <c r="C236" s="184">
        <f>+' Part 1er Trim 2020'!$N$4*'CALCULO GARANTIA '!$Q53+ajuste!$N52</f>
        <v>65574265.704351887</v>
      </c>
      <c r="D236" s="286">
        <f t="shared" si="1487"/>
        <v>14.15703363139405</v>
      </c>
      <c r="E236" s="184">
        <f>+' Part 1er Trim 2020'!$N$5*'CALCULO GARANTIA '!$Q53+ajuste!$O52</f>
        <v>8716959.3177656569</v>
      </c>
      <c r="F236" s="286">
        <f t="shared" ref="F236" si="1894">+G236/G$241*100</f>
        <v>9.9461756648542305</v>
      </c>
      <c r="G236" s="184">
        <f>+'COEF Art 14 F III'!P172+ajuste!P52</f>
        <v>1490678.4330400371</v>
      </c>
      <c r="H236" s="286">
        <f t="shared" ref="H236" si="1895">+I236/I$241*100</f>
        <v>14.218351725550976</v>
      </c>
      <c r="I236" s="184">
        <f>+' Part 1er Trim 2020'!$N$7*'CALCULO GARANTIA '!$Q53+ajuste!$Q52</f>
        <v>1524721.4053992718</v>
      </c>
      <c r="J236" s="286">
        <f t="shared" ref="J236" si="1896">+K236/K$241*100</f>
        <v>14.233539244567526</v>
      </c>
      <c r="K236" s="184">
        <f>+' Part 1er Trim 2020'!$N$8*'CALCULO GARANTIA '!$Q53+ajuste!$R52</f>
        <v>2143517.2359206071</v>
      </c>
      <c r="L236" s="286">
        <f t="shared" ref="L236" si="1897">+M236/M$241*100</f>
        <v>14.209197187817526</v>
      </c>
      <c r="M236" s="184">
        <f>+' Part 1er Trim 2020'!$N$9*'CALCULO GARANTIA '!$Q53+ajuste!$S52</f>
        <v>176864.34172626529</v>
      </c>
      <c r="N236" s="286">
        <f t="shared" ref="N236" si="1898">+O236/O$241*100</f>
        <v>14.115671061287326</v>
      </c>
      <c r="O236" s="184">
        <f>+' Part 1er Trim 2020'!$N$10*'CALCULO GARANTIA '!$Q53+ajuste!$T52</f>
        <v>2386713.3474589065</v>
      </c>
      <c r="P236" s="286">
        <f t="shared" ref="P236" si="1899">+Q236/Q$241*100</f>
        <v>14.125173185380364</v>
      </c>
      <c r="Q236" s="184">
        <f>+' Part 1er Trim 2020'!$N$11*'CALCULO GARANTIA '!$Q53+ajuste!$U52</f>
        <v>446881.32460536517</v>
      </c>
      <c r="R236" s="286">
        <f t="shared" ref="R236" si="1900">+S236/S$241*100</f>
        <v>6.1779321287884832</v>
      </c>
      <c r="S236" s="184">
        <f>(' Part 1er Trim 2020'!N$12*'COEF Art 14 F II'!$N54)+ajuste!V52</f>
        <v>965487.65318645048</v>
      </c>
      <c r="T236" s="286">
        <f t="shared" ref="T236" si="1901">+U236/U$241*100</f>
        <v>17.452271126202788</v>
      </c>
      <c r="U236" s="184">
        <f>+'ISR 4to TRIMESTRE'!B233</f>
        <v>11766465</v>
      </c>
      <c r="V236" s="286">
        <v>0</v>
      </c>
      <c r="W236" s="184">
        <v>0</v>
      </c>
      <c r="X236" s="286">
        <v>0</v>
      </c>
      <c r="Y236" s="184">
        <v>0</v>
      </c>
      <c r="Z236" s="286">
        <v>0</v>
      </c>
      <c r="AA236" s="184">
        <v>0</v>
      </c>
      <c r="AB236" s="298">
        <f t="shared" ref="AB236" si="1902">+AC236/AC$241*100</f>
        <v>14.204102130416086</v>
      </c>
      <c r="AC236" s="270">
        <f t="shared" si="1497"/>
        <v>95192553.763454437</v>
      </c>
    </row>
    <row r="237" spans="1:29">
      <c r="A237" s="269" t="s">
        <v>48</v>
      </c>
      <c r="B237" s="286">
        <f t="shared" si="1487"/>
        <v>3.7143676548478686</v>
      </c>
      <c r="C237" s="184">
        <f>+' Part 1er Trim 2020'!$N$4*'CALCULO GARANTIA '!$Q54+ajuste!$N53</f>
        <v>17214865.872608297</v>
      </c>
      <c r="D237" s="286">
        <f t="shared" si="1487"/>
        <v>3.7117939469169943</v>
      </c>
      <c r="E237" s="184">
        <f>+' Part 1er Trim 2020'!$N$5*'CALCULO GARANTIA '!$Q54+ajuste!$O53</f>
        <v>2285475.7340869713</v>
      </c>
      <c r="F237" s="286">
        <f t="shared" ref="F237" si="1903">+G237/G$241*100</f>
        <v>2.5961429980601745</v>
      </c>
      <c r="G237" s="184">
        <f>+'COEF Art 14 F III'!P173+ajuste!P53</f>
        <v>389095.71947047685</v>
      </c>
      <c r="H237" s="286">
        <f t="shared" ref="H237" si="1904">+I237/I$241*100</f>
        <v>3.6929931769333435</v>
      </c>
      <c r="I237" s="184">
        <f>+' Part 1er Trim 2020'!$N$7*'CALCULO GARANTIA '!$Q54+ajuste!$Q53</f>
        <v>396022.39806355123</v>
      </c>
      <c r="J237" s="286">
        <f t="shared" ref="J237" si="1905">+K237/K$241*100</f>
        <v>3.6883365376816801</v>
      </c>
      <c r="K237" s="184">
        <f>+' Part 1er Trim 2020'!$N$8*'CALCULO GARANTIA '!$Q54+ajuste!$R53</f>
        <v>555449.54803942272</v>
      </c>
      <c r="L237" s="286">
        <f t="shared" ref="L237" si="1906">+M237/M$241*100</f>
        <v>3.6957997836408527</v>
      </c>
      <c r="M237" s="184">
        <f>+' Part 1er Trim 2020'!$N$9*'CALCULO GARANTIA '!$Q54+ajuste!$S53</f>
        <v>46002.260876929373</v>
      </c>
      <c r="N237" s="286">
        <f t="shared" ref="N237" si="1907">+O237/O$241*100</f>
        <v>3.724476077763855</v>
      </c>
      <c r="O237" s="184">
        <f>+' Part 1er Trim 2020'!$N$10*'CALCULO GARANTIA '!$Q54+ajuste!$T53</f>
        <v>629743.8307038378</v>
      </c>
      <c r="P237" s="286">
        <f t="shared" ref="P237" si="1908">+Q237/Q$241*100</f>
        <v>3.7215626903558214</v>
      </c>
      <c r="Q237" s="184">
        <f>+' Part 1er Trim 2020'!$N$11*'CALCULO GARANTIA '!$Q54+ajuste!$U53</f>
        <v>117739.92735108062</v>
      </c>
      <c r="R237" s="286">
        <f t="shared" ref="R237" si="1909">+S237/S$241*100</f>
        <v>5.1021217979370581</v>
      </c>
      <c r="S237" s="184">
        <f>(' Part 1er Trim 2020'!N$12*'COEF Art 14 F II'!$N55)+ajuste!V53</f>
        <v>797359.94152588688</v>
      </c>
      <c r="T237" s="286">
        <f t="shared" ref="T237" si="1910">+U237/U$241*100</f>
        <v>9.7414279600023868</v>
      </c>
      <c r="U237" s="184">
        <f>+'ISR 4to TRIMESTRE'!B234</f>
        <v>6567751</v>
      </c>
      <c r="V237" s="286">
        <v>0</v>
      </c>
      <c r="W237" s="184">
        <v>0</v>
      </c>
      <c r="X237" s="286">
        <v>0</v>
      </c>
      <c r="Y237" s="184">
        <v>0</v>
      </c>
      <c r="Z237" s="286">
        <v>0</v>
      </c>
      <c r="AA237" s="184">
        <v>0</v>
      </c>
      <c r="AB237" s="298">
        <f t="shared" ref="AB237" si="1911">+AC237/AC$241*100</f>
        <v>4.3271446344936928</v>
      </c>
      <c r="AC237" s="270">
        <f t="shared" si="1497"/>
        <v>28999506.232726451</v>
      </c>
    </row>
    <row r="238" spans="1:29">
      <c r="A238" s="269" t="s">
        <v>49</v>
      </c>
      <c r="B238" s="286">
        <f t="shared" si="1487"/>
        <v>1.2232061525718143</v>
      </c>
      <c r="C238" s="184">
        <f>+' Part 1er Trim 2020'!$N$4*'CALCULO GARANTIA '!$Q55+ajuste!$N54</f>
        <v>5669156.0469491221</v>
      </c>
      <c r="D238" s="286">
        <f t="shared" si="1487"/>
        <v>1.2243193533995524</v>
      </c>
      <c r="E238" s="184">
        <f>+' Part 1er Trim 2020'!$N$5*'CALCULO GARANTIA '!$Q55+ajuste!$O54</f>
        <v>753854.39304675453</v>
      </c>
      <c r="F238" s="286">
        <f t="shared" ref="F238" si="1912">+G238/G$241*100</f>
        <v>2.7928384991588886</v>
      </c>
      <c r="G238" s="184">
        <f>+'COEF Art 14 F III'!P174+ajuste!P54</f>
        <v>418575.36584349844</v>
      </c>
      <c r="H238" s="286">
        <f t="shared" ref="H238" si="1913">+I238/I$241*100</f>
        <v>1.2324510818620733</v>
      </c>
      <c r="I238" s="184">
        <f>+' Part 1er Trim 2020'!$N$7*'CALCULO GARANTIA '!$Q55+ajuste!$Q54</f>
        <v>132163.31835747822</v>
      </c>
      <c r="J238" s="286">
        <f t="shared" ref="J238" si="1914">+K238/K$241*100</f>
        <v>1.2344653393895779</v>
      </c>
      <c r="K238" s="184">
        <f>+' Part 1er Trim 2020'!$N$8*'CALCULO GARANTIA '!$Q55+ajuste!$R54</f>
        <v>185905.81630201856</v>
      </c>
      <c r="L238" s="286">
        <f t="shared" ref="L238" si="1915">+M238/M$241*100</f>
        <v>1.2312368785613683</v>
      </c>
      <c r="M238" s="184">
        <f>+' Part 1er Trim 2020'!$N$9*'CALCULO GARANTIA '!$Q55+ajuste!$S54</f>
        <v>15325.418963328875</v>
      </c>
      <c r="N238" s="286">
        <f t="shared" ref="N238" si="1916">+O238/O$241*100</f>
        <v>1.2188339556961381</v>
      </c>
      <c r="O238" s="184">
        <f>+' Part 1er Trim 2020'!$N$10*'CALCULO GARANTIA '!$Q55+ajuste!$T54</f>
        <v>206083.52644134322</v>
      </c>
      <c r="P238" s="286">
        <f t="shared" ref="P238" si="1917">+Q238/Q$241*100</f>
        <v>1.2200943924405006</v>
      </c>
      <c r="Q238" s="184">
        <f>+' Part 1er Trim 2020'!$N$11*'CALCULO GARANTIA '!$Q55+ajuste!$U54</f>
        <v>38600.404475161624</v>
      </c>
      <c r="R238" s="286">
        <f t="shared" ref="R238" si="1918">+S238/S$241*100</f>
        <v>0.97691497133943206</v>
      </c>
      <c r="S238" s="184">
        <f>(' Part 1er Trim 2020'!N$12*'COEF Art 14 F II'!$N56)+ajuste!V54</f>
        <v>152672.33815114474</v>
      </c>
      <c r="T238" s="286">
        <f t="shared" ref="T238" si="1919">+U238/U$241*100</f>
        <v>0</v>
      </c>
      <c r="U238" s="184">
        <f>+'ISR 4to TRIMESTRE'!B235</f>
        <v>0</v>
      </c>
      <c r="V238" s="286">
        <v>0</v>
      </c>
      <c r="W238" s="184">
        <v>0</v>
      </c>
      <c r="X238" s="286">
        <v>0</v>
      </c>
      <c r="Y238" s="184">
        <v>0</v>
      </c>
      <c r="Z238" s="286">
        <v>0</v>
      </c>
      <c r="AA238" s="184">
        <v>0</v>
      </c>
      <c r="AB238" s="298">
        <f t="shared" ref="AB238" si="1920">+AC238/AC$241*100</f>
        <v>1.1299018524579334</v>
      </c>
      <c r="AC238" s="270">
        <f t="shared" si="1497"/>
        <v>7572336.6285298495</v>
      </c>
    </row>
    <row r="239" spans="1:29">
      <c r="A239" s="269" t="s">
        <v>50</v>
      </c>
      <c r="B239" s="286">
        <f t="shared" si="1487"/>
        <v>0.23788487488717552</v>
      </c>
      <c r="C239" s="184">
        <f>+' Part 1er Trim 2020'!$N$4*'CALCULO GARANTIA '!$Q56+ajuste!$N55</f>
        <v>1102517.7351412887</v>
      </c>
      <c r="D239" s="286">
        <f t="shared" si="1487"/>
        <v>0.23772004129499696</v>
      </c>
      <c r="E239" s="184">
        <f>+' Part 1er Trim 2020'!$N$5*'CALCULO GARANTIA '!$Q56+ajuste!$O55</f>
        <v>146372.18381616645</v>
      </c>
      <c r="F239" s="286">
        <f t="shared" ref="F239" si="1921">+G239/G$241*100</f>
        <v>0</v>
      </c>
      <c r="G239" s="184">
        <f>+'COEF Art 14 F III'!P175+ajuste!P55</f>
        <v>0</v>
      </c>
      <c r="H239" s="286">
        <f t="shared" ref="H239" si="1922">+I239/I$241*100</f>
        <v>0.23651593275725372</v>
      </c>
      <c r="I239" s="184">
        <f>+' Part 1er Trim 2020'!$N$7*'CALCULO GARANTIA '!$Q56+ajuste!$Q55</f>
        <v>25363.059822532636</v>
      </c>
      <c r="J239" s="286">
        <f t="shared" ref="J239" si="1923">+K239/K$241*100</f>
        <v>0.23621780598209002</v>
      </c>
      <c r="K239" s="184">
        <f>+' Part 1er Trim 2020'!$N$8*'CALCULO GARANTIA '!$Q56+ajuste!$R55</f>
        <v>35573.509150031823</v>
      </c>
      <c r="L239" s="286">
        <f t="shared" ref="L239" si="1924">+M239/M$241*100</f>
        <v>0.23669535139328463</v>
      </c>
      <c r="M239" s="184">
        <f>+' Part 1er Trim 2020'!$N$9*'CALCULO GARANTIA '!$Q56+ajuste!$S55</f>
        <v>2946.1880893406274</v>
      </c>
      <c r="N239" s="286">
        <f t="shared" ref="N239" si="1925">+O239/O$241*100</f>
        <v>0.23853232041249364</v>
      </c>
      <c r="O239" s="184">
        <f>+' Part 1er Trim 2020'!$N$10*'CALCULO GARANTIA '!$Q56+ajuste!$T55</f>
        <v>40331.647745050468</v>
      </c>
      <c r="P239" s="286">
        <f t="shared" ref="P239" si="1926">+Q239/Q$241*100</f>
        <v>0.23834588763553444</v>
      </c>
      <c r="Q239" s="184">
        <f>+' Part 1er Trim 2020'!$N$11*'CALCULO GARANTIA '!$Q56+ajuste!$U55</f>
        <v>7540.6031899877908</v>
      </c>
      <c r="R239" s="286">
        <f t="shared" ref="R239" si="1927">+S239/S$241*100</f>
        <v>7.6160374588384067E-2</v>
      </c>
      <c r="S239" s="184">
        <f>(' Part 1er Trim 2020'!N$12*'COEF Art 14 F II'!$N57)+ajuste!V55</f>
        <v>11902.348519578154</v>
      </c>
      <c r="T239" s="286">
        <f t="shared" ref="T239" si="1928">+U239/U$241*100</f>
        <v>0</v>
      </c>
      <c r="U239" s="184">
        <f>+'ISR 4to TRIMESTRE'!B236</f>
        <v>0</v>
      </c>
      <c r="V239" s="286">
        <v>0</v>
      </c>
      <c r="W239" s="184">
        <v>0</v>
      </c>
      <c r="X239" s="286">
        <v>0</v>
      </c>
      <c r="Y239" s="184">
        <v>0</v>
      </c>
      <c r="Z239" s="286">
        <v>0</v>
      </c>
      <c r="AA239" s="184">
        <v>0</v>
      </c>
      <c r="AB239" s="298">
        <f t="shared" ref="AB239" si="1929">+AC239/AC$241*100</f>
        <v>0.20480385186536906</v>
      </c>
      <c r="AC239" s="270">
        <f t="shared" si="1497"/>
        <v>1372547.2754739765</v>
      </c>
    </row>
    <row r="240" spans="1:29" ht="13.5" thickBot="1">
      <c r="A240" s="269" t="s">
        <v>51</v>
      </c>
      <c r="B240" s="286">
        <f t="shared" si="1487"/>
        <v>0.32773663557996019</v>
      </c>
      <c r="C240" s="184">
        <f>+' Part 1er Trim 2020'!$N$4*'CALCULO GARANTIA '!$Q57+ajuste!$N56</f>
        <v>1518950.9352110699</v>
      </c>
      <c r="D240" s="286">
        <f t="shared" si="1487"/>
        <v>0.32750952989582549</v>
      </c>
      <c r="E240" s="184">
        <f>+' Part 1er Trim 2020'!$N$5*'CALCULO GARANTIA '!$Q57+ajuste!$O56</f>
        <v>201658.57640908519</v>
      </c>
      <c r="F240" s="286">
        <f t="shared" ref="F240" si="1930">+G240/G$241*100</f>
        <v>0.56657432674988895</v>
      </c>
      <c r="G240" s="184">
        <f>+'COEF Art 14 F III'!P176+ajuste!P56</f>
        <v>84915.062639064752</v>
      </c>
      <c r="H240" s="286">
        <f t="shared" ref="H240" si="1931">+I240/I$241*100</f>
        <v>0.3258507630914555</v>
      </c>
      <c r="I240" s="184">
        <f>+' Part 1er Trim 2020'!$N$7*'CALCULO GARANTIA '!$Q57+ajuste!$Q56</f>
        <v>34942.983760797099</v>
      </c>
      <c r="J240" s="286">
        <f t="shared" ref="J240" si="1932">+K240/K$241*100</f>
        <v>0.32543979052304661</v>
      </c>
      <c r="K240" s="184">
        <f>+' Part 1er Trim 2020'!$N$8*'CALCULO GARANTIA '!$Q57+ajuste!$R56</f>
        <v>49010.00294124231</v>
      </c>
      <c r="L240" s="286">
        <f t="shared" ref="L240" si="1933">+M240/M$241*100</f>
        <v>0.326098402705366</v>
      </c>
      <c r="M240" s="184">
        <f>+' Part 1er Trim 2020'!$N$9*'CALCULO GARANTIA '!$Q57+ajuste!$S56</f>
        <v>4059.0033743721865</v>
      </c>
      <c r="N240" s="286">
        <f t="shared" ref="N240" si="1934">+O240/O$241*100</f>
        <v>0.32862860038362918</v>
      </c>
      <c r="O240" s="184">
        <f>+' Part 1er Trim 2020'!$N$10*'CALCULO GARANTIA '!$Q57+ajuste!$T56</f>
        <v>55565.354525965842</v>
      </c>
      <c r="P240" s="286">
        <f t="shared" ref="P240" si="1935">+Q240/Q$241*100</f>
        <v>0.32837126565830288</v>
      </c>
      <c r="Q240" s="184">
        <f>+' Part 1er Trim 2020'!$N$11*'CALCULO GARANTIA '!$Q57+ajuste!$U56</f>
        <v>10388.756600280307</v>
      </c>
      <c r="R240" s="286">
        <f t="shared" ref="R240" si="1936">+S240/S$241*100</f>
        <v>9.3361744763245338E-2</v>
      </c>
      <c r="S240" s="184">
        <f>(' Part 1er Trim 2020'!N$12*'COEF Art 14 F II'!$N58)+ajuste!V56</f>
        <v>14590.579820198647</v>
      </c>
      <c r="T240" s="286">
        <f t="shared" ref="T240" si="1937">+U240/U$241*100</f>
        <v>0</v>
      </c>
      <c r="U240" s="184">
        <f>+'ISR 4to TRIMESTRE'!B237</f>
        <v>0</v>
      </c>
      <c r="V240" s="286">
        <v>0</v>
      </c>
      <c r="W240" s="184">
        <v>0</v>
      </c>
      <c r="X240" s="286">
        <v>0</v>
      </c>
      <c r="Y240" s="184">
        <v>0</v>
      </c>
      <c r="Z240" s="286">
        <v>0</v>
      </c>
      <c r="AA240" s="184">
        <v>0</v>
      </c>
      <c r="AB240" s="298">
        <f t="shared" ref="AB240" si="1938">+AC240/AC$241*100</f>
        <v>0.29456139850438084</v>
      </c>
      <c r="AC240" s="270">
        <f t="shared" si="1497"/>
        <v>1974081.2552820765</v>
      </c>
    </row>
    <row r="241" spans="1:29" ht="14.25" thickTop="1" thickBot="1">
      <c r="A241" s="271" t="s">
        <v>52</v>
      </c>
      <c r="B241" s="287">
        <f>SUM(B190:B240)</f>
        <v>100.00000000000001</v>
      </c>
      <c r="C241" s="272">
        <f t="shared" ref="C241:AC241" si="1939">SUM(C190:C240)</f>
        <v>463466933.60147125</v>
      </c>
      <c r="D241" s="287">
        <f>SUM(D190:D240)</f>
        <v>99.999999999999986</v>
      </c>
      <c r="E241" s="272">
        <f t="shared" si="1939"/>
        <v>61573346.117051594</v>
      </c>
      <c r="F241" s="287">
        <f>SUM(F190:F240)</f>
        <v>100</v>
      </c>
      <c r="G241" s="272">
        <f t="shared" si="1939"/>
        <v>14987453.301347703</v>
      </c>
      <c r="H241" s="287">
        <f>SUM(H190:H240)</f>
        <v>99.999999999999986</v>
      </c>
      <c r="I241" s="272">
        <f t="shared" si="1939"/>
        <v>10723615.752586028</v>
      </c>
      <c r="J241" s="287">
        <f>SUM(J190:J240)</f>
        <v>99.999999999999957</v>
      </c>
      <c r="K241" s="272">
        <f t="shared" si="1939"/>
        <v>15059622.200000027</v>
      </c>
      <c r="L241" s="287">
        <f>SUM(L190:L240)</f>
        <v>99.999999999999943</v>
      </c>
      <c r="M241" s="272">
        <f t="shared" si="1939"/>
        <v>1244717.3432000976</v>
      </c>
      <c r="N241" s="287">
        <f>SUM(N190:N240)</f>
        <v>100</v>
      </c>
      <c r="O241" s="272">
        <f t="shared" si="1939"/>
        <v>16908252.800000016</v>
      </c>
      <c r="P241" s="287">
        <f>SUM(P190:P240)</f>
        <v>99.999999999999986</v>
      </c>
      <c r="Q241" s="272">
        <f t="shared" si="1939"/>
        <v>3163722.8000000026</v>
      </c>
      <c r="R241" s="287">
        <f>SUM(R190:R240)</f>
        <v>99.999999999999972</v>
      </c>
      <c r="S241" s="272">
        <f t="shared" si="1939"/>
        <v>15628006.800000025</v>
      </c>
      <c r="T241" s="287">
        <f>SUM(T190:T240)</f>
        <v>100.00000000000001</v>
      </c>
      <c r="U241" s="272">
        <f>SUM(U190:U240)</f>
        <v>67420824</v>
      </c>
      <c r="V241" s="287">
        <f>SUM(V190:V240)</f>
        <v>0</v>
      </c>
      <c r="W241" s="272">
        <f t="shared" ref="W241:Y241" si="1940">SUM(W190:W240)</f>
        <v>0</v>
      </c>
      <c r="X241" s="287">
        <f>SUM(X190:X240)</f>
        <v>0</v>
      </c>
      <c r="Y241" s="272">
        <f t="shared" si="1940"/>
        <v>0</v>
      </c>
      <c r="Z241" s="287">
        <f>SUM(Z190:Z240)</f>
        <v>0</v>
      </c>
      <c r="AA241" s="272">
        <f t="shared" ref="AA241" si="1941">SUM(AA190:AA240)</f>
        <v>0</v>
      </c>
      <c r="AB241" s="287">
        <f>SUM(AB190:AB240)</f>
        <v>100</v>
      </c>
      <c r="AC241" s="273">
        <f t="shared" si="1939"/>
        <v>670176494.71565676</v>
      </c>
    </row>
    <row r="242" spans="1:29" ht="13.5" thickTop="1">
      <c r="A242" s="274"/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</row>
    <row r="243" spans="1:29">
      <c r="A243" s="275" t="s">
        <v>143</v>
      </c>
      <c r="B243" s="275"/>
    </row>
  </sheetData>
  <mergeCells count="76">
    <mergeCell ref="V4:AA4"/>
    <mergeCell ref="V65:AA65"/>
    <mergeCell ref="V187:AA187"/>
    <mergeCell ref="V126:AA126"/>
    <mergeCell ref="V127:W127"/>
    <mergeCell ref="X127:Y127"/>
    <mergeCell ref="Z127:AA127"/>
    <mergeCell ref="V5:W5"/>
    <mergeCell ref="X5:Y5"/>
    <mergeCell ref="Z5:AA5"/>
    <mergeCell ref="V66:W66"/>
    <mergeCell ref="X66:Y66"/>
    <mergeCell ref="Z66:AA66"/>
    <mergeCell ref="A184:AC184"/>
    <mergeCell ref="A185:AC185"/>
    <mergeCell ref="A186:AC186"/>
    <mergeCell ref="T188:U188"/>
    <mergeCell ref="AB188:AC188"/>
    <mergeCell ref="J188:K188"/>
    <mergeCell ref="L188:M188"/>
    <mergeCell ref="N188:O188"/>
    <mergeCell ref="P188:Q188"/>
    <mergeCell ref="R188:S188"/>
    <mergeCell ref="V188:W188"/>
    <mergeCell ref="X188:Y188"/>
    <mergeCell ref="Z188:AA188"/>
    <mergeCell ref="A188:A189"/>
    <mergeCell ref="B188:C188"/>
    <mergeCell ref="D188:E188"/>
    <mergeCell ref="F188:G188"/>
    <mergeCell ref="H188:I188"/>
    <mergeCell ref="J5:K5"/>
    <mergeCell ref="R66:S66"/>
    <mergeCell ref="T66:U66"/>
    <mergeCell ref="AB66:AC66"/>
    <mergeCell ref="A127:A128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AB127:AC127"/>
    <mergeCell ref="A64:AC64"/>
    <mergeCell ref="A123:AC123"/>
    <mergeCell ref="A124:AC124"/>
    <mergeCell ref="A125:AC125"/>
    <mergeCell ref="A66:A67"/>
    <mergeCell ref="B66:C66"/>
    <mergeCell ref="D66:E66"/>
    <mergeCell ref="F66:G66"/>
    <mergeCell ref="H66:I66"/>
    <mergeCell ref="J66:K66"/>
    <mergeCell ref="L66:M66"/>
    <mergeCell ref="N66:O66"/>
    <mergeCell ref="P66:Q66"/>
    <mergeCell ref="A63:AC63"/>
    <mergeCell ref="A1:AC1"/>
    <mergeCell ref="A2:AC2"/>
    <mergeCell ref="A3:AC3"/>
    <mergeCell ref="A62:AC62"/>
    <mergeCell ref="B5:C5"/>
    <mergeCell ref="AB5:AC5"/>
    <mergeCell ref="L5:M5"/>
    <mergeCell ref="N5:O5"/>
    <mergeCell ref="P5:Q5"/>
    <mergeCell ref="R5:S5"/>
    <mergeCell ref="T5:U5"/>
    <mergeCell ref="A5:A6"/>
    <mergeCell ref="D5:E5"/>
    <mergeCell ref="F5:G5"/>
    <mergeCell ref="H5:I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opLeftCell="A4" zoomScaleNormal="100" workbookViewId="0">
      <pane xSplit="1" ySplit="2" topLeftCell="AC6" activePane="bottomRight" state="frozen"/>
      <selection activeCell="A4" sqref="A4"/>
      <selection pane="topRight" activeCell="B4" sqref="B4"/>
      <selection pane="bottomLeft" activeCell="A6" sqref="A6"/>
      <selection pane="bottomRight" activeCell="AP6" sqref="AP6"/>
    </sheetView>
  </sheetViews>
  <sheetFormatPr baseColWidth="10" defaultColWidth="9.7109375" defaultRowHeight="12.75"/>
  <cols>
    <col min="1" max="1" width="28.7109375" style="14" customWidth="1"/>
    <col min="2" max="6" width="15.710937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28515625" style="14" customWidth="1"/>
    <col min="16" max="16" width="14.28515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28515625" style="14" customWidth="1"/>
    <col min="23" max="23" width="13.28515625" style="14" customWidth="1"/>
    <col min="24" max="24" width="14" style="14" customWidth="1"/>
    <col min="25" max="25" width="12.71093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28515625" style="14" customWidth="1"/>
    <col min="31" max="31" width="16.7109375" style="14" customWidth="1"/>
    <col min="32" max="32" width="14.28515625" style="79" customWidth="1"/>
    <col min="33" max="33" width="18.42578125" style="14" bestFit="1" customWidth="1"/>
    <col min="34" max="34" width="16.7109375" style="14" bestFit="1" customWidth="1"/>
    <col min="35" max="35" width="13.7109375" style="79" customWidth="1"/>
    <col min="36" max="36" width="15.28515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28515625" style="14" customWidth="1"/>
    <col min="43" max="43" width="16.28515625" style="14" bestFit="1" customWidth="1"/>
    <col min="44" max="16384" width="9.7109375" style="14"/>
  </cols>
  <sheetData>
    <row r="1" spans="1:43" ht="33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55" t="s">
        <v>133</v>
      </c>
      <c r="C3" s="355"/>
      <c r="D3" s="355"/>
      <c r="E3" s="355"/>
      <c r="F3" s="355"/>
      <c r="G3" s="356" t="s">
        <v>69</v>
      </c>
      <c r="H3" s="356"/>
      <c r="I3" s="356"/>
      <c r="J3" s="356"/>
      <c r="K3" s="356"/>
      <c r="L3" s="356"/>
      <c r="M3" s="356"/>
      <c r="N3" s="356" t="s">
        <v>123</v>
      </c>
      <c r="O3" s="356"/>
      <c r="P3" s="356"/>
      <c r="Q3" s="356"/>
      <c r="R3" s="356"/>
      <c r="S3" s="356"/>
      <c r="T3" s="356" t="s">
        <v>123</v>
      </c>
      <c r="U3" s="356"/>
      <c r="V3" s="356"/>
      <c r="W3" s="356"/>
      <c r="X3" s="356"/>
      <c r="Y3" s="356"/>
      <c r="Z3" s="134"/>
      <c r="AA3" s="356" t="s">
        <v>123</v>
      </c>
      <c r="AB3" s="356"/>
      <c r="AC3" s="356"/>
      <c r="AD3" s="356"/>
      <c r="AE3" s="356"/>
      <c r="AF3" s="356"/>
      <c r="AG3" s="355" t="s">
        <v>123</v>
      </c>
      <c r="AH3" s="355"/>
      <c r="AI3" s="355"/>
      <c r="AJ3" s="355"/>
      <c r="AK3" s="355"/>
      <c r="AM3" s="355" t="s">
        <v>153</v>
      </c>
      <c r="AN3" s="355"/>
      <c r="AO3" s="355"/>
      <c r="AP3" s="355"/>
      <c r="AQ3" s="355"/>
    </row>
    <row r="4" spans="1:43" ht="64.5" thickBot="1">
      <c r="A4" s="8" t="s">
        <v>0</v>
      </c>
      <c r="B4" s="9" t="s">
        <v>218</v>
      </c>
      <c r="C4" s="8" t="s">
        <v>186</v>
      </c>
      <c r="D4" s="9" t="s">
        <v>150</v>
      </c>
      <c r="E4" s="12" t="s">
        <v>151</v>
      </c>
      <c r="F4" s="131" t="s">
        <v>113</v>
      </c>
      <c r="G4" s="8" t="s">
        <v>178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6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6" t="s">
        <v>103</v>
      </c>
      <c r="AM4" s="133" t="s">
        <v>126</v>
      </c>
      <c r="AN4" s="133" t="s">
        <v>124</v>
      </c>
      <c r="AO4" s="133" t="s">
        <v>125</v>
      </c>
      <c r="AP4" s="133" t="s">
        <v>161</v>
      </c>
      <c r="AQ4" s="133" t="s">
        <v>114</v>
      </c>
    </row>
    <row r="5" spans="1:43">
      <c r="A5" s="98"/>
      <c r="B5" s="99" t="s">
        <v>130</v>
      </c>
      <c r="C5" s="98" t="s">
        <v>130</v>
      </c>
      <c r="D5" s="99"/>
      <c r="E5" s="102"/>
      <c r="F5" s="105"/>
      <c r="G5" s="98"/>
      <c r="H5" s="99"/>
      <c r="I5" s="100"/>
      <c r="J5" s="101"/>
      <c r="K5" s="99"/>
      <c r="L5" s="100"/>
      <c r="M5" s="104"/>
      <c r="N5" s="101"/>
      <c r="O5" s="101"/>
      <c r="P5" s="101"/>
      <c r="Q5" s="101"/>
      <c r="R5" s="101"/>
      <c r="S5" s="101"/>
      <c r="T5" s="101"/>
      <c r="U5" s="101"/>
      <c r="V5" s="98"/>
      <c r="W5" s="101"/>
      <c r="X5" s="101"/>
      <c r="Y5" s="101"/>
      <c r="Z5" s="101"/>
      <c r="AA5" s="101"/>
      <c r="AB5" s="101"/>
      <c r="AC5" s="101"/>
      <c r="AD5" s="101"/>
      <c r="AE5" s="98"/>
      <c r="AF5" s="100"/>
      <c r="AG5" s="98"/>
      <c r="AH5" s="102"/>
      <c r="AI5" s="103"/>
      <c r="AJ5" s="100"/>
      <c r="AK5" s="104"/>
      <c r="AL5" s="113"/>
      <c r="AM5" s="106" t="s">
        <v>130</v>
      </c>
      <c r="AN5" s="106" t="s">
        <v>130</v>
      </c>
      <c r="AO5" s="106" t="s">
        <v>130</v>
      </c>
      <c r="AP5" s="106" t="s">
        <v>130</v>
      </c>
      <c r="AQ5" s="106"/>
    </row>
    <row r="6" spans="1:43" s="17" customFormat="1" ht="22.5">
      <c r="A6" s="107"/>
      <c r="B6" s="111" t="s">
        <v>219</v>
      </c>
      <c r="C6" s="94" t="s">
        <v>220</v>
      </c>
      <c r="D6" s="94" t="s">
        <v>54</v>
      </c>
      <c r="E6" s="94" t="s">
        <v>55</v>
      </c>
      <c r="F6" s="112" t="s">
        <v>77</v>
      </c>
      <c r="G6" s="107" t="s">
        <v>57</v>
      </c>
      <c r="H6" s="94" t="s">
        <v>75</v>
      </c>
      <c r="I6" s="108" t="s">
        <v>78</v>
      </c>
      <c r="J6" s="15" t="s">
        <v>68</v>
      </c>
      <c r="K6" s="94" t="s">
        <v>79</v>
      </c>
      <c r="L6" s="108" t="s">
        <v>80</v>
      </c>
      <c r="M6" s="109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7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8" t="s">
        <v>81</v>
      </c>
      <c r="AG6" s="94" t="s">
        <v>65</v>
      </c>
      <c r="AH6" s="94" t="s">
        <v>61</v>
      </c>
      <c r="AI6" s="108" t="s">
        <v>82</v>
      </c>
      <c r="AJ6" s="108" t="s">
        <v>83</v>
      </c>
      <c r="AK6" s="110" t="s">
        <v>67</v>
      </c>
      <c r="AL6" s="16"/>
      <c r="AM6" s="15">
        <f>+AP6*0.5</f>
        <v>3969049162.3585229</v>
      </c>
      <c r="AN6" s="15">
        <f>+AP6*0.25</f>
        <v>1984524581.1792614</v>
      </c>
      <c r="AO6" s="15">
        <f>+AP6*0.25</f>
        <v>1984524581.1792614</v>
      </c>
      <c r="AP6" s="15">
        <f>'PART PEF2020'!E12</f>
        <v>7938098324.7170458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134</v>
      </c>
      <c r="AN7" s="15" t="s">
        <v>135</v>
      </c>
      <c r="AO7" s="15" t="s">
        <v>74</v>
      </c>
      <c r="AP7" s="24" t="s">
        <v>136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7">
        <f t="shared" ref="F8:F39" si="1">+E8/E$59</f>
        <v>1.7803291101215055E-5</v>
      </c>
      <c r="G8" s="26">
        <v>2639</v>
      </c>
      <c r="H8" s="117">
        <f t="shared" ref="H8:H39" si="2">+G8/$G$59</f>
        <v>5.1547962458863201E-4</v>
      </c>
      <c r="I8" s="28">
        <f>+H8*I$4</f>
        <v>4.381576809003372E-4</v>
      </c>
      <c r="J8" s="29">
        <v>47.45</v>
      </c>
      <c r="K8" s="114">
        <f t="shared" ref="K8:K39" si="3">+J8/$J$59</f>
        <v>7.3886478603129777E-4</v>
      </c>
      <c r="L8" s="30">
        <f>+K8*L$4</f>
        <v>1.1082971790469465E-4</v>
      </c>
      <c r="M8" s="127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7">
        <f t="shared" ref="AK8:AK58" si="10">+AJ8+AF8</f>
        <v>1.2024615204675394E-3</v>
      </c>
      <c r="AM8" s="40">
        <f t="shared" ref="AM8:AM39" si="11">+F8*AM$6</f>
        <v>70662.137632502563</v>
      </c>
      <c r="AN8" s="41">
        <f t="shared" ref="AN8:AN39" si="12">+M8*AN$6</f>
        <v>1089478.987686248</v>
      </c>
      <c r="AO8" s="41">
        <f t="shared" ref="AO8:AO39" si="13">+AK8*AO$6</f>
        <v>2386314.4452900216</v>
      </c>
      <c r="AP8" s="41">
        <f>SUM(AM8:AO8)</f>
        <v>3546455.5706087723</v>
      </c>
      <c r="AQ8" s="42">
        <f>+AP8/AP$59</f>
        <v>4.4676387536875034E-4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8">
        <f t="shared" si="1"/>
        <v>1.7767466522048561E-4</v>
      </c>
      <c r="G9" s="43">
        <v>2439</v>
      </c>
      <c r="H9" s="118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5">
        <f t="shared" si="3"/>
        <v>1.524428317970032E-2</v>
      </c>
      <c r="L9" s="47">
        <f t="shared" ref="L9:L58" si="16">+K9*L$4</f>
        <v>2.2866424769550477E-3</v>
      </c>
      <c r="M9" s="128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8">
        <f t="shared" si="10"/>
        <v>6.7003841024929206E-3</v>
      </c>
      <c r="AM9" s="57">
        <f t="shared" si="11"/>
        <v>705199.48116569943</v>
      </c>
      <c r="AN9" s="58">
        <f t="shared" si="12"/>
        <v>5341534.0903842626</v>
      </c>
      <c r="AO9" s="58">
        <f t="shared" si="13"/>
        <v>13297076.954739945</v>
      </c>
      <c r="AP9" s="58">
        <f t="shared" ref="AP9:AP58" si="23">SUM(AM9:AO9)</f>
        <v>19343810.526289906</v>
      </c>
      <c r="AQ9" s="59">
        <f t="shared" ref="AQ9:AQ58" si="24">+AP9/AP$59</f>
        <v>2.4368318122312267E-3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8">
        <f t="shared" si="1"/>
        <v>3.5941341386931874E-5</v>
      </c>
      <c r="G10" s="43">
        <v>1292</v>
      </c>
      <c r="H10" s="118">
        <f t="shared" si="2"/>
        <v>2.5236819816919762E-4</v>
      </c>
      <c r="I10" s="45">
        <f t="shared" si="15"/>
        <v>2.1451296844381799E-4</v>
      </c>
      <c r="J10" s="46">
        <v>696.75</v>
      </c>
      <c r="K10" s="115">
        <f t="shared" si="3"/>
        <v>1.0849400203736705E-2</v>
      </c>
      <c r="L10" s="47">
        <f t="shared" si="16"/>
        <v>1.6274100305605057E-3</v>
      </c>
      <c r="M10" s="128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8">
        <f t="shared" si="10"/>
        <v>8.7056695028393145E-3</v>
      </c>
      <c r="AM10" s="57">
        <f t="shared" si="11"/>
        <v>142652.95092584367</v>
      </c>
      <c r="AN10" s="58">
        <f t="shared" si="12"/>
        <v>3655341.4681635047</v>
      </c>
      <c r="AO10" s="58">
        <f t="shared" si="13"/>
        <v>17276615.124007259</v>
      </c>
      <c r="AP10" s="58">
        <f t="shared" si="23"/>
        <v>21074609.543096606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8">
        <f t="shared" si="1"/>
        <v>3.9709340242891581E-3</v>
      </c>
      <c r="G11" s="43">
        <v>34353</v>
      </c>
      <c r="H11" s="118">
        <f t="shared" si="2"/>
        <v>6.7102203650978689E-3</v>
      </c>
      <c r="I11" s="45">
        <f t="shared" si="15"/>
        <v>5.7036873103331887E-3</v>
      </c>
      <c r="J11" s="46">
        <v>190.52</v>
      </c>
      <c r="K11" s="115">
        <f t="shared" si="3"/>
        <v>2.9666705802883636E-3</v>
      </c>
      <c r="L11" s="47">
        <f t="shared" si="16"/>
        <v>4.4500058704325453E-4</v>
      </c>
      <c r="M11" s="128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8">
        <f t="shared" si="10"/>
        <v>1.5189599064161979E-2</v>
      </c>
      <c r="AM11" s="57">
        <f t="shared" si="11"/>
        <v>15760832.362885842</v>
      </c>
      <c r="AN11" s="58">
        <f t="shared" si="12"/>
        <v>12202222.274342978</v>
      </c>
      <c r="AO11" s="58">
        <f t="shared" si="13"/>
        <v>30144132.721086953</v>
      </c>
      <c r="AP11" s="58">
        <f t="shared" si="23"/>
        <v>58107187.358315773</v>
      </c>
      <c r="AQ11" s="59">
        <f t="shared" si="24"/>
        <v>7.320038752529184E-3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8">
        <f t="shared" si="1"/>
        <v>2.6907099279924678E-4</v>
      </c>
      <c r="G12" s="43">
        <v>18194</v>
      </c>
      <c r="H12" s="118">
        <f t="shared" si="2"/>
        <v>3.5538599051783142E-3</v>
      </c>
      <c r="I12" s="45">
        <f t="shared" si="15"/>
        <v>3.0207809194015669E-3</v>
      </c>
      <c r="J12" s="46">
        <v>4572.87</v>
      </c>
      <c r="K12" s="115">
        <f t="shared" si="3"/>
        <v>7.1206166788175776E-2</v>
      </c>
      <c r="L12" s="47">
        <f t="shared" si="16"/>
        <v>1.0680925018226366E-2</v>
      </c>
      <c r="M12" s="128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8">
        <f t="shared" si="10"/>
        <v>1.4897846468279709E-2</v>
      </c>
      <c r="AM12" s="57">
        <f t="shared" si="11"/>
        <v>1067955.9985848265</v>
      </c>
      <c r="AN12" s="58">
        <f t="shared" si="12"/>
        <v>27191372.23731247</v>
      </c>
      <c r="AO12" s="58">
        <f t="shared" si="13"/>
        <v>29565142.522935729</v>
      </c>
      <c r="AP12" s="58">
        <f t="shared" si="23"/>
        <v>57824470.758833021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8">
        <f t="shared" si="1"/>
        <v>5.6142719316862558E-2</v>
      </c>
      <c r="G13" s="43">
        <v>597207</v>
      </c>
      <c r="H13" s="118">
        <f t="shared" si="2"/>
        <v>0.11665329297525698</v>
      </c>
      <c r="I13" s="45">
        <f t="shared" si="15"/>
        <v>9.9155299028968427E-2</v>
      </c>
      <c r="J13" s="46">
        <v>238.03</v>
      </c>
      <c r="K13" s="115">
        <f t="shared" si="3"/>
        <v>3.7064696526665922E-3</v>
      </c>
      <c r="L13" s="47">
        <f t="shared" si="16"/>
        <v>5.5597044789998883E-4</v>
      </c>
      <c r="M13" s="128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8">
        <f t="shared" si="10"/>
        <v>3.9971285953087153E-2</v>
      </c>
      <c r="AM13" s="57">
        <f t="shared" si="11"/>
        <v>222833213.07712299</v>
      </c>
      <c r="AN13" s="58">
        <f t="shared" si="12"/>
        <v>197879465.29743475</v>
      </c>
      <c r="AO13" s="58">
        <f t="shared" si="13"/>
        <v>79323999.515246779</v>
      </c>
      <c r="AP13" s="58">
        <f t="shared" si="23"/>
        <v>500036677.88980448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8">
        <f t="shared" si="1"/>
        <v>3.3077999864499195E-5</v>
      </c>
      <c r="G14" s="43">
        <v>16152</v>
      </c>
      <c r="H14" s="118">
        <f t="shared" si="2"/>
        <v>3.1549931399604335E-3</v>
      </c>
      <c r="I14" s="45">
        <f t="shared" si="15"/>
        <v>2.6817441689663685E-3</v>
      </c>
      <c r="J14" s="46">
        <v>2664.8</v>
      </c>
      <c r="K14" s="115">
        <f t="shared" si="3"/>
        <v>4.149477095503061E-2</v>
      </c>
      <c r="L14" s="47">
        <f t="shared" si="16"/>
        <v>6.224215643254591E-3</v>
      </c>
      <c r="M14" s="128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8">
        <f t="shared" si="10"/>
        <v>3.2711552009463477E-2</v>
      </c>
      <c r="AM14" s="57">
        <f t="shared" si="11"/>
        <v>131288.20765468586</v>
      </c>
      <c r="AN14" s="58">
        <f t="shared" si="12"/>
        <v>17674096.166347131</v>
      </c>
      <c r="AO14" s="58">
        <f t="shared" si="13"/>
        <v>64916879.051304132</v>
      </c>
      <c r="AP14" s="58">
        <f t="shared" si="23"/>
        <v>82722263.425305948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8">
        <f t="shared" si="1"/>
        <v>1.2002235699594548E-4</v>
      </c>
      <c r="G15" s="43">
        <v>3977</v>
      </c>
      <c r="H15" s="118">
        <f t="shared" si="2"/>
        <v>7.7683306820348224E-4</v>
      </c>
      <c r="I15" s="45">
        <f t="shared" si="15"/>
        <v>6.6030810797295986E-4</v>
      </c>
      <c r="J15" s="46">
        <v>465.62</v>
      </c>
      <c r="K15" s="115">
        <f t="shared" si="3"/>
        <v>7.2503734809671837E-3</v>
      </c>
      <c r="L15" s="47">
        <f t="shared" si="16"/>
        <v>1.0875560221450776E-3</v>
      </c>
      <c r="M15" s="128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8">
        <f t="shared" si="10"/>
        <v>3.4441749558831313E-3</v>
      </c>
      <c r="AM15" s="57">
        <f t="shared" si="11"/>
        <v>476374.63549905299</v>
      </c>
      <c r="AN15" s="58">
        <f t="shared" si="12"/>
        <v>3468679.3307807525</v>
      </c>
      <c r="AO15" s="58">
        <f t="shared" si="13"/>
        <v>6835049.861832072</v>
      </c>
      <c r="AP15" s="58">
        <f t="shared" si="23"/>
        <v>10780103.828111878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8">
        <f t="shared" si="1"/>
        <v>5.2209754091078068E-3</v>
      </c>
      <c r="G16" s="43">
        <v>95534</v>
      </c>
      <c r="H16" s="118">
        <f t="shared" si="2"/>
        <v>1.8660792139238488E-2</v>
      </c>
      <c r="I16" s="45">
        <f t="shared" si="15"/>
        <v>1.5861673318352715E-2</v>
      </c>
      <c r="J16" s="46">
        <v>1140.97</v>
      </c>
      <c r="K16" s="115">
        <f t="shared" si="3"/>
        <v>1.7766544887631817E-2</v>
      </c>
      <c r="L16" s="47">
        <f t="shared" si="16"/>
        <v>2.6649817331447726E-3</v>
      </c>
      <c r="M16" s="128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8">
        <f t="shared" si="10"/>
        <v>2.1274556130539607E-2</v>
      </c>
      <c r="AM16" s="57">
        <f t="shared" si="11"/>
        <v>20722308.074213788</v>
      </c>
      <c r="AN16" s="58">
        <f t="shared" si="12"/>
        <v>36766602.356725708</v>
      </c>
      <c r="AO16" s="58">
        <f t="shared" si="13"/>
        <v>42219879.594733804</v>
      </c>
      <c r="AP16" s="58">
        <f t="shared" si="23"/>
        <v>99708790.0256733</v>
      </c>
      <c r="AQ16" s="59">
        <f t="shared" si="24"/>
        <v>1.2560790500063177E-2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8">
        <f t="shared" si="1"/>
        <v>5.0066203013569984E-4</v>
      </c>
      <c r="G17" s="43">
        <v>38306</v>
      </c>
      <c r="H17" s="118">
        <f t="shared" si="2"/>
        <v>7.4823654791557935E-3</v>
      </c>
      <c r="I17" s="45">
        <f t="shared" si="15"/>
        <v>6.3600106572824239E-3</v>
      </c>
      <c r="J17" s="46">
        <v>102.38</v>
      </c>
      <c r="K17" s="115">
        <f t="shared" si="3"/>
        <v>1.5942039366466652E-3</v>
      </c>
      <c r="L17" s="47">
        <f t="shared" si="16"/>
        <v>2.3913059049699976E-4</v>
      </c>
      <c r="M17" s="128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8">
        <f t="shared" si="10"/>
        <v>4.0532322911484417E-3</v>
      </c>
      <c r="AM17" s="57">
        <f t="shared" si="11"/>
        <v>1987152.2113348171</v>
      </c>
      <c r="AN17" s="58">
        <f t="shared" si="12"/>
        <v>13096158.020892249</v>
      </c>
      <c r="AO17" s="58">
        <f t="shared" si="13"/>
        <v>8043739.1150136199</v>
      </c>
      <c r="AP17" s="58">
        <f t="shared" si="23"/>
        <v>23127049.347240686</v>
      </c>
      <c r="AQ17" s="59">
        <f t="shared" si="24"/>
        <v>2.913424399799816E-3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8">
        <f t="shared" si="1"/>
        <v>2.3858861464372523E-3</v>
      </c>
      <c r="G18" s="43">
        <v>7757</v>
      </c>
      <c r="H18" s="118">
        <f t="shared" si="2"/>
        <v>1.5151858461288437E-3</v>
      </c>
      <c r="I18" s="45">
        <f t="shared" si="15"/>
        <v>1.2879079692095171E-3</v>
      </c>
      <c r="J18" s="46">
        <v>1006.89</v>
      </c>
      <c r="K18" s="115">
        <f t="shared" si="3"/>
        <v>1.5678726331023254E-2</v>
      </c>
      <c r="L18" s="47">
        <f t="shared" si="16"/>
        <v>2.3518089496534882E-3</v>
      </c>
      <c r="M18" s="128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8">
        <f t="shared" si="10"/>
        <v>8.4664590097587207E-3</v>
      </c>
      <c r="AM18" s="57">
        <f t="shared" si="11"/>
        <v>9469699.4109995812</v>
      </c>
      <c r="AN18" s="58">
        <f t="shared" si="12"/>
        <v>7223107.6940176766</v>
      </c>
      <c r="AO18" s="58">
        <f t="shared" si="13"/>
        <v>16801896.02041281</v>
      </c>
      <c r="AP18" s="58">
        <f t="shared" si="23"/>
        <v>33494703.12543007</v>
      </c>
      <c r="AQ18" s="59">
        <f t="shared" si="24"/>
        <v>4.2194870553740578E-3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8">
        <f t="shared" si="1"/>
        <v>2.8405807737136708E-4</v>
      </c>
      <c r="G19" s="43">
        <v>10835</v>
      </c>
      <c r="H19" s="118">
        <f t="shared" si="2"/>
        <v>2.1164159652966382E-3</v>
      </c>
      <c r="I19" s="45">
        <f t="shared" si="15"/>
        <v>1.7989535705021423E-3</v>
      </c>
      <c r="J19" s="46">
        <v>4292.05</v>
      </c>
      <c r="K19" s="115">
        <f t="shared" si="3"/>
        <v>6.6833395255756198E-2</v>
      </c>
      <c r="L19" s="47">
        <f t="shared" si="16"/>
        <v>1.002500928836343E-2</v>
      </c>
      <c r="M19" s="128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8">
        <f t="shared" si="10"/>
        <v>1.5865661602731191E-2</v>
      </c>
      <c r="AM19" s="57">
        <f t="shared" si="11"/>
        <v>1127440.4740519971</v>
      </c>
      <c r="AN19" s="58">
        <f t="shared" si="12"/>
        <v>23464944.940369345</v>
      </c>
      <c r="AO19" s="58">
        <f t="shared" si="13"/>
        <v>31485795.447292008</v>
      </c>
      <c r="AP19" s="58">
        <f t="shared" si="23"/>
        <v>56078180.86171335</v>
      </c>
      <c r="AQ19" s="59">
        <f t="shared" si="24"/>
        <v>7.0644351540848742E-3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8">
        <f t="shared" si="1"/>
        <v>2.46367040830203E-3</v>
      </c>
      <c r="G20" s="43">
        <v>42715</v>
      </c>
      <c r="H20" s="118">
        <f t="shared" si="2"/>
        <v>8.3435817219793176E-3</v>
      </c>
      <c r="I20" s="45">
        <f t="shared" si="15"/>
        <v>7.0920444636824193E-3</v>
      </c>
      <c r="J20" s="46">
        <v>146.56</v>
      </c>
      <c r="K20" s="115">
        <f t="shared" si="3"/>
        <v>2.2821501167702212E-3</v>
      </c>
      <c r="L20" s="47">
        <f t="shared" si="16"/>
        <v>3.4232251751553319E-4</v>
      </c>
      <c r="M20" s="128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8">
        <f t="shared" si="10"/>
        <v>3.1037677644834673E-3</v>
      </c>
      <c r="AM20" s="57">
        <f t="shared" si="11"/>
        <v>9778428.9703986533</v>
      </c>
      <c r="AN20" s="58">
        <f t="shared" si="12"/>
        <v>14753684.019694796</v>
      </c>
      <c r="AO20" s="58">
        <f t="shared" si="13"/>
        <v>6159503.4228892457</v>
      </c>
      <c r="AP20" s="58">
        <f t="shared" si="23"/>
        <v>30691616.412982695</v>
      </c>
      <c r="AQ20" s="59">
        <f t="shared" si="24"/>
        <v>3.8663688905713695E-3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8">
        <f t="shared" si="1"/>
        <v>3.6676807236663852E-5</v>
      </c>
      <c r="G21" s="43">
        <v>34110</v>
      </c>
      <c r="H21" s="118">
        <f t="shared" si="2"/>
        <v>6.6627548293740953E-3</v>
      </c>
      <c r="I21" s="45">
        <f t="shared" si="15"/>
        <v>5.6633416049679808E-3</v>
      </c>
      <c r="J21" s="46">
        <v>5091.18</v>
      </c>
      <c r="K21" s="115">
        <f t="shared" si="3"/>
        <v>7.9276999396139566E-2</v>
      </c>
      <c r="L21" s="47">
        <f t="shared" si="16"/>
        <v>1.1891549909420934E-2</v>
      </c>
      <c r="M21" s="128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8">
        <f t="shared" si="10"/>
        <v>7.6653090462183035E-2</v>
      </c>
      <c r="AM21" s="57">
        <f t="shared" si="11"/>
        <v>145572.05104066568</v>
      </c>
      <c r="AN21" s="58">
        <f t="shared" si="12"/>
        <v>34838113.730240032</v>
      </c>
      <c r="AO21" s="58">
        <f t="shared" si="13"/>
        <v>152119942.24555984</v>
      </c>
      <c r="AP21" s="58">
        <f t="shared" si="23"/>
        <v>187103628.02684054</v>
      </c>
      <c r="AQ21" s="59">
        <f t="shared" si="24"/>
        <v>2.3570333897761319E-2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8">
        <f t="shared" si="1"/>
        <v>5.7177813643244839E-5</v>
      </c>
      <c r="G22" s="43">
        <v>1632</v>
      </c>
      <c r="H22" s="118">
        <f t="shared" si="2"/>
        <v>3.1878088189793386E-4</v>
      </c>
      <c r="I22" s="45">
        <f t="shared" si="15"/>
        <v>2.7096374961324375E-4</v>
      </c>
      <c r="J22" s="46">
        <v>720.74</v>
      </c>
      <c r="K22" s="115">
        <f t="shared" si="3"/>
        <v>1.1222959028117967E-2</v>
      </c>
      <c r="L22" s="47">
        <f t="shared" si="16"/>
        <v>1.683443854217695E-3</v>
      </c>
      <c r="M22" s="128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8">
        <f t="shared" si="10"/>
        <v>1.0033256295573299E-2</v>
      </c>
      <c r="AM22" s="57">
        <f t="shared" si="11"/>
        <v>226941.55334621266</v>
      </c>
      <c r="AN22" s="58">
        <f t="shared" si="12"/>
        <v>3878569.9314461579</v>
      </c>
      <c r="AO22" s="58">
        <f t="shared" si="13"/>
        <v>19911243.747836791</v>
      </c>
      <c r="AP22" s="58">
        <f t="shared" si="23"/>
        <v>24016755.232629161</v>
      </c>
      <c r="AQ22" s="59">
        <f t="shared" si="24"/>
        <v>3.0255048816726815E-3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8">
        <f t="shared" si="1"/>
        <v>8.7368425893854628E-5</v>
      </c>
      <c r="G23" s="43">
        <v>2861</v>
      </c>
      <c r="H23" s="118">
        <f t="shared" si="2"/>
        <v>5.588432004350421E-4</v>
      </c>
      <c r="I23" s="45">
        <f t="shared" si="15"/>
        <v>4.7501672036978578E-4</v>
      </c>
      <c r="J23" s="46">
        <v>615.78</v>
      </c>
      <c r="K23" s="115">
        <f t="shared" si="3"/>
        <v>9.5885807785532663E-3</v>
      </c>
      <c r="L23" s="47">
        <f t="shared" si="16"/>
        <v>1.4382871167829899E-3</v>
      </c>
      <c r="M23" s="128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8">
        <f t="shared" si="10"/>
        <v>2.4273538769986279E-3</v>
      </c>
      <c r="AM23" s="57">
        <f t="shared" si="11"/>
        <v>346769.57761058642</v>
      </c>
      <c r="AN23" s="58">
        <f t="shared" si="12"/>
        <v>3796998.496094286</v>
      </c>
      <c r="AO23" s="58">
        <f t="shared" si="13"/>
        <v>4817143.4361245586</v>
      </c>
      <c r="AP23" s="58">
        <f t="shared" si="23"/>
        <v>8960911.5098294318</v>
      </c>
      <c r="AQ23" s="59">
        <f t="shared" si="24"/>
        <v>1.1288486414847783E-3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8">
        <f t="shared" si="1"/>
        <v>7.0991889001829466E-5</v>
      </c>
      <c r="G24" s="43">
        <v>41130</v>
      </c>
      <c r="H24" s="118">
        <f t="shared" si="2"/>
        <v>8.0339814169497672E-3</v>
      </c>
      <c r="I24" s="45">
        <f t="shared" si="15"/>
        <v>6.8288842044073022E-3</v>
      </c>
      <c r="J24" s="46">
        <v>7010.79</v>
      </c>
      <c r="K24" s="115">
        <f t="shared" si="3"/>
        <v>0.1091680896366778</v>
      </c>
      <c r="L24" s="47">
        <f t="shared" si="16"/>
        <v>1.637521344550167E-2</v>
      </c>
      <c r="M24" s="128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8">
        <f t="shared" si="10"/>
        <v>4.6780203077559736E-2</v>
      </c>
      <c r="AM24" s="57">
        <f t="shared" si="11"/>
        <v>281770.29757696047</v>
      </c>
      <c r="AN24" s="58">
        <f t="shared" si="12"/>
        <v>46049102.170328289</v>
      </c>
      <c r="AO24" s="58">
        <f t="shared" si="13"/>
        <v>92836462.919975027</v>
      </c>
      <c r="AP24" s="58">
        <f t="shared" si="23"/>
        <v>139167335.38788027</v>
      </c>
      <c r="AQ24" s="59">
        <f t="shared" si="24"/>
        <v>1.7531571126368089E-2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8">
        <f t="shared" si="1"/>
        <v>1.1626209474894083E-2</v>
      </c>
      <c r="G25" s="43">
        <v>247370</v>
      </c>
      <c r="H25" s="118">
        <f t="shared" si="2"/>
        <v>4.8319134041110233E-2</v>
      </c>
      <c r="I25" s="45">
        <f t="shared" si="15"/>
        <v>4.1071263934943696E-2</v>
      </c>
      <c r="J25" s="46">
        <v>1040.01</v>
      </c>
      <c r="K25" s="115">
        <f t="shared" si="3"/>
        <v>1.6194452394529189E-2</v>
      </c>
      <c r="L25" s="47">
        <f t="shared" si="16"/>
        <v>2.4291678591793781E-3</v>
      </c>
      <c r="M25" s="128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8">
        <f t="shared" si="10"/>
        <v>2.7268078429431852E-2</v>
      </c>
      <c r="AM25" s="57">
        <f t="shared" si="11"/>
        <v>46144996.977733083</v>
      </c>
      <c r="AN25" s="58">
        <f t="shared" si="12"/>
        <v>86327676.187349111</v>
      </c>
      <c r="AO25" s="58">
        <f t="shared" si="13"/>
        <v>54114171.9247315</v>
      </c>
      <c r="AP25" s="58">
        <f t="shared" si="23"/>
        <v>186586845.08981368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8">
        <f t="shared" si="1"/>
        <v>2.3892065187684585E-4</v>
      </c>
      <c r="G26" s="43">
        <v>5479</v>
      </c>
      <c r="H26" s="118">
        <f t="shared" si="2"/>
        <v>1.0702208651463111E-3</v>
      </c>
      <c r="I26" s="45">
        <f t="shared" si="15"/>
        <v>9.0968773537436444E-4</v>
      </c>
      <c r="J26" s="46">
        <v>1894.8</v>
      </c>
      <c r="K26" s="115">
        <f t="shared" si="3"/>
        <v>2.9504762836082252E-2</v>
      </c>
      <c r="L26" s="47">
        <f t="shared" si="16"/>
        <v>4.425714425412338E-3</v>
      </c>
      <c r="M26" s="128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8">
        <f t="shared" si="10"/>
        <v>5.0795958724273293E-3</v>
      </c>
      <c r="AM26" s="57">
        <f t="shared" si="11"/>
        <v>948287.81320194725</v>
      </c>
      <c r="AN26" s="58">
        <f t="shared" si="12"/>
        <v>10588236.738558158</v>
      </c>
      <c r="AO26" s="58">
        <f t="shared" si="13"/>
        <v>10080582.87128875</v>
      </c>
      <c r="AP26" s="58">
        <f t="shared" si="23"/>
        <v>21617107.423048854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8">
        <f t="shared" si="1"/>
        <v>2.6038836805567709E-2</v>
      </c>
      <c r="G27" s="43">
        <v>425148</v>
      </c>
      <c r="H27" s="118">
        <f t="shared" si="2"/>
        <v>8.3044763711484545E-2</v>
      </c>
      <c r="I27" s="45">
        <f t="shared" si="15"/>
        <v>7.0588049154761856E-2</v>
      </c>
      <c r="J27" s="46">
        <v>151.27000000000001</v>
      </c>
      <c r="K27" s="115">
        <f t="shared" si="3"/>
        <v>2.3554915950043079E-3</v>
      </c>
      <c r="L27" s="47">
        <f t="shared" si="16"/>
        <v>3.5332373925064616E-4</v>
      </c>
      <c r="M27" s="128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8">
        <f t="shared" si="10"/>
        <v>5.9814059808863618E-2</v>
      </c>
      <c r="AM27" s="57">
        <f t="shared" si="11"/>
        <v>103349423.41192879</v>
      </c>
      <c r="AN27" s="58">
        <f t="shared" si="12"/>
        <v>140784898.33077198</v>
      </c>
      <c r="AO27" s="58">
        <f t="shared" si="13"/>
        <v>118702471.99081637</v>
      </c>
      <c r="AP27" s="58">
        <f t="shared" si="23"/>
        <v>362836793.73351711</v>
      </c>
      <c r="AQ27" s="59">
        <f t="shared" si="24"/>
        <v>4.5708276578502877E-2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8">
        <f t="shared" si="1"/>
        <v>6.0456483962420592E-4</v>
      </c>
      <c r="G28" s="43">
        <v>14795</v>
      </c>
      <c r="H28" s="118">
        <f t="shared" si="2"/>
        <v>2.8899283993136836E-3</v>
      </c>
      <c r="I28" s="45">
        <f t="shared" si="15"/>
        <v>2.4564391394166309E-3</v>
      </c>
      <c r="J28" s="46">
        <v>2479.16</v>
      </c>
      <c r="K28" s="115">
        <f t="shared" si="3"/>
        <v>3.8604088997625963E-2</v>
      </c>
      <c r="L28" s="47">
        <f t="shared" si="16"/>
        <v>5.7906133496438946E-3</v>
      </c>
      <c r="M28" s="128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8">
        <f t="shared" si="10"/>
        <v>1.5897883330101534E-2</v>
      </c>
      <c r="AM28" s="57">
        <f t="shared" si="11"/>
        <v>2399547.5703018694</v>
      </c>
      <c r="AN28" s="58">
        <f t="shared" si="12"/>
        <v>16366478.386816226</v>
      </c>
      <c r="AO28" s="58">
        <f t="shared" si="13"/>
        <v>31549740.257306509</v>
      </c>
      <c r="AP28" s="58">
        <f t="shared" si="23"/>
        <v>50315766.214424603</v>
      </c>
      <c r="AQ28" s="59">
        <f t="shared" si="24"/>
        <v>6.3385163746026169E-3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8">
        <f t="shared" si="1"/>
        <v>3.0480207099071019E-5</v>
      </c>
      <c r="G29" s="43">
        <v>1044</v>
      </c>
      <c r="H29" s="118">
        <f t="shared" si="2"/>
        <v>2.0392600533176652E-4</v>
      </c>
      <c r="I29" s="45">
        <f t="shared" si="15"/>
        <v>1.7333710453200154E-4</v>
      </c>
      <c r="J29" s="46">
        <v>388.05</v>
      </c>
      <c r="K29" s="115">
        <f t="shared" si="3"/>
        <v>6.0424969487765032E-3</v>
      </c>
      <c r="L29" s="47">
        <f t="shared" si="16"/>
        <v>9.0637454231647541E-4</v>
      </c>
      <c r="M29" s="128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8">
        <f t="shared" si="10"/>
        <v>9.7205213352830283E-4</v>
      </c>
      <c r="AM29" s="57">
        <f t="shared" si="11"/>
        <v>120977.44045508213</v>
      </c>
      <c r="AN29" s="58">
        <f t="shared" si="12"/>
        <v>2142714.3037563446</v>
      </c>
      <c r="AO29" s="58">
        <f t="shared" si="13"/>
        <v>1929061.3531746627</v>
      </c>
      <c r="AP29" s="58">
        <f t="shared" si="23"/>
        <v>4192753.0973860896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8">
        <f t="shared" si="1"/>
        <v>1.7433521803249034E-5</v>
      </c>
      <c r="G30" s="43">
        <v>6011</v>
      </c>
      <c r="H30" s="118">
        <f t="shared" si="2"/>
        <v>1.17413718203951E-3</v>
      </c>
      <c r="I30" s="45">
        <f t="shared" si="15"/>
        <v>9.9801660473358353E-4</v>
      </c>
      <c r="J30" s="46">
        <v>1314.52</v>
      </c>
      <c r="K30" s="115">
        <f t="shared" si="3"/>
        <v>2.0468968146129852E-2</v>
      </c>
      <c r="L30" s="47">
        <f t="shared" si="16"/>
        <v>3.0703452219194775E-3</v>
      </c>
      <c r="M30" s="128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8">
        <f t="shared" si="10"/>
        <v>1.6702901369743402E-2</v>
      </c>
      <c r="AM30" s="57">
        <f t="shared" si="11"/>
        <v>69194.50511014463</v>
      </c>
      <c r="AN30" s="58">
        <f t="shared" si="12"/>
        <v>8073764.0501243621</v>
      </c>
      <c r="AO30" s="58">
        <f t="shared" si="13"/>
        <v>33147318.345268536</v>
      </c>
      <c r="AP30" s="58">
        <f t="shared" si="23"/>
        <v>41290276.900503039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8">
        <f t="shared" si="1"/>
        <v>1.5206881044884111E-3</v>
      </c>
      <c r="G31" s="43">
        <v>67294</v>
      </c>
      <c r="H31" s="118">
        <f t="shared" si="2"/>
        <v>1.3144632761298751E-2</v>
      </c>
      <c r="I31" s="45">
        <f t="shared" si="15"/>
        <v>1.1172937847103938E-2</v>
      </c>
      <c r="J31" s="46">
        <v>184.87</v>
      </c>
      <c r="K31" s="115">
        <f t="shared" si="3"/>
        <v>2.8786919492856905E-3</v>
      </c>
      <c r="L31" s="47">
        <f t="shared" si="16"/>
        <v>4.3180379239285356E-4</v>
      </c>
      <c r="M31" s="128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8">
        <f t="shared" si="10"/>
        <v>5.7548687858912165E-3</v>
      </c>
      <c r="AM31" s="57">
        <f t="shared" si="11"/>
        <v>6035685.8473282978</v>
      </c>
      <c r="AN31" s="58">
        <f t="shared" si="12"/>
        <v>23029895.041815907</v>
      </c>
      <c r="AO31" s="58">
        <f t="shared" si="13"/>
        <v>11420678.56706237</v>
      </c>
      <c r="AP31" s="58">
        <f t="shared" si="23"/>
        <v>40486259.456206575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8">
        <f t="shared" si="1"/>
        <v>7.1816750651012576E-2</v>
      </c>
      <c r="G32" s="43">
        <v>682880</v>
      </c>
      <c r="H32" s="118">
        <f t="shared" si="2"/>
        <v>0.1333879219549394</v>
      </c>
      <c r="I32" s="45">
        <f t="shared" si="15"/>
        <v>0.11337973366169848</v>
      </c>
      <c r="J32" s="46">
        <v>117.79</v>
      </c>
      <c r="K32" s="115">
        <f t="shared" si="3"/>
        <v>1.8341598134167874E-3</v>
      </c>
      <c r="L32" s="47">
        <f t="shared" si="16"/>
        <v>2.7512397201251811E-4</v>
      </c>
      <c r="M32" s="128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8">
        <f t="shared" si="10"/>
        <v>6.7906130548090318E-2</v>
      </c>
      <c r="AM32" s="57">
        <f t="shared" si="11"/>
        <v>285044214.01471239</v>
      </c>
      <c r="AN32" s="58">
        <f t="shared" si="12"/>
        <v>225550858.74452892</v>
      </c>
      <c r="AO32" s="58">
        <f t="shared" si="13"/>
        <v>134761385.2854532</v>
      </c>
      <c r="AP32" s="58">
        <f t="shared" si="23"/>
        <v>645356458.04469454</v>
      </c>
      <c r="AQ32" s="59">
        <f t="shared" si="24"/>
        <v>8.1298622370956614E-2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8">
        <f t="shared" si="1"/>
        <v>3.8583467677991941E-5</v>
      </c>
      <c r="G33" s="43">
        <v>1764</v>
      </c>
      <c r="H33" s="118">
        <f t="shared" si="2"/>
        <v>3.4456462969850206E-4</v>
      </c>
      <c r="I33" s="45">
        <f t="shared" si="15"/>
        <v>2.9287993524372677E-4</v>
      </c>
      <c r="J33" s="46">
        <v>497.27</v>
      </c>
      <c r="K33" s="115">
        <f t="shared" si="3"/>
        <v>7.743209528973307E-3</v>
      </c>
      <c r="L33" s="47">
        <f t="shared" si="16"/>
        <v>1.1614814293459961E-3</v>
      </c>
      <c r="M33" s="128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8">
        <f t="shared" si="10"/>
        <v>3.9785184367690171E-3</v>
      </c>
      <c r="AM33" s="57">
        <f t="shared" si="11"/>
        <v>153139.68006822106</v>
      </c>
      <c r="AN33" s="58">
        <f t="shared" si="12"/>
        <v>2886215.8779457193</v>
      </c>
      <c r="AO33" s="58">
        <f t="shared" si="13"/>
        <v>7895467.6344430037</v>
      </c>
      <c r="AP33" s="58">
        <f t="shared" si="23"/>
        <v>10934823.192456944</v>
      </c>
      <c r="AQ33" s="59">
        <f t="shared" si="24"/>
        <v>1.3775116841786808E-3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8">
        <f t="shared" si="1"/>
        <v>8.5620427675430088E-5</v>
      </c>
      <c r="G34" s="43">
        <v>13836</v>
      </c>
      <c r="H34" s="118">
        <f t="shared" si="2"/>
        <v>2.702605564914101E-3</v>
      </c>
      <c r="I34" s="45">
        <f t="shared" si="15"/>
        <v>2.2972147301769858E-3</v>
      </c>
      <c r="J34" s="46">
        <v>170.12</v>
      </c>
      <c r="K34" s="115">
        <f t="shared" si="3"/>
        <v>2.6490132223318096E-3</v>
      </c>
      <c r="L34" s="47">
        <f t="shared" si="16"/>
        <v>3.9735198334977145E-4</v>
      </c>
      <c r="M34" s="128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8">
        <f t="shared" si="10"/>
        <v>1.0009227049937402E-2</v>
      </c>
      <c r="AM34" s="57">
        <f t="shared" si="11"/>
        <v>339831.68674594426</v>
      </c>
      <c r="AN34" s="58">
        <f t="shared" si="12"/>
        <v>5347433.8786212672</v>
      </c>
      <c r="AO34" s="58">
        <f t="shared" si="13"/>
        <v>19863557.119205158</v>
      </c>
      <c r="AP34" s="58">
        <f t="shared" si="23"/>
        <v>25550822.684572369</v>
      </c>
      <c r="AQ34" s="59">
        <f t="shared" si="24"/>
        <v>3.2187586547037547E-3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8">
        <f t="shared" si="1"/>
        <v>6.567583739352671E-5</v>
      </c>
      <c r="G35" s="43">
        <v>1511</v>
      </c>
      <c r="H35" s="118">
        <f t="shared" si="2"/>
        <v>2.9514577974741303E-4</v>
      </c>
      <c r="I35" s="45">
        <f t="shared" si="15"/>
        <v>2.5087391278530105E-4</v>
      </c>
      <c r="J35" s="46">
        <v>444.11</v>
      </c>
      <c r="K35" s="115">
        <f t="shared" si="3"/>
        <v>6.9154318255924057E-3</v>
      </c>
      <c r="L35" s="47">
        <f t="shared" si="16"/>
        <v>1.0373147738388607E-3</v>
      </c>
      <c r="M35" s="128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8">
        <f t="shared" si="10"/>
        <v>7.0010598604681555E-3</v>
      </c>
      <c r="AM35" s="57">
        <f t="shared" si="11"/>
        <v>260670.62739397175</v>
      </c>
      <c r="AN35" s="58">
        <f t="shared" si="12"/>
        <v>2556442.1138026775</v>
      </c>
      <c r="AO35" s="58">
        <f t="shared" si="13"/>
        <v>13893775.387406506</v>
      </c>
      <c r="AP35" s="58">
        <f t="shared" si="23"/>
        <v>16710888.128603155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8">
        <f t="shared" si="1"/>
        <v>8.5448976049186867E-5</v>
      </c>
      <c r="G36" s="43">
        <v>6921</v>
      </c>
      <c r="H36" s="118">
        <f t="shared" si="2"/>
        <v>1.3518887767252452E-3</v>
      </c>
      <c r="I36" s="45">
        <f t="shared" si="15"/>
        <v>1.1491054602164583E-3</v>
      </c>
      <c r="J36" s="46">
        <v>127.8</v>
      </c>
      <c r="K36" s="115">
        <f t="shared" si="3"/>
        <v>1.990029918963116E-3</v>
      </c>
      <c r="L36" s="47">
        <f t="shared" si="16"/>
        <v>2.9850448784446741E-4</v>
      </c>
      <c r="M36" s="128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8">
        <f t="shared" si="10"/>
        <v>7.7164556114936193E-3</v>
      </c>
      <c r="AM36" s="57">
        <f t="shared" si="11"/>
        <v>339151.18681241863</v>
      </c>
      <c r="AN36" s="58">
        <f t="shared" si="12"/>
        <v>2872817.5258865408</v>
      </c>
      <c r="AO36" s="58">
        <f t="shared" si="13"/>
        <v>15313495.840587737</v>
      </c>
      <c r="AP36" s="58">
        <f t="shared" si="23"/>
        <v>18525464.553286698</v>
      </c>
      <c r="AQ36" s="59">
        <f t="shared" si="24"/>
        <v>2.3337408779132295E-3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8">
        <f t="shared" si="1"/>
        <v>1.4069050866898955E-5</v>
      </c>
      <c r="G37" s="43">
        <v>3571</v>
      </c>
      <c r="H37" s="118">
        <f t="shared" si="2"/>
        <v>6.9752851057446193E-4</v>
      </c>
      <c r="I37" s="45">
        <f t="shared" si="15"/>
        <v>5.9289923398829264E-4</v>
      </c>
      <c r="J37" s="46">
        <v>561.88</v>
      </c>
      <c r="K37" s="115">
        <f t="shared" si="3"/>
        <v>8.7492802102268827E-3</v>
      </c>
      <c r="L37" s="47">
        <f t="shared" si="16"/>
        <v>1.3123920315340324E-3</v>
      </c>
      <c r="M37" s="128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8">
        <f t="shared" si="10"/>
        <v>8.9709204139591381E-3</v>
      </c>
      <c r="AM37" s="57">
        <f t="shared" si="11"/>
        <v>55840.754558444751</v>
      </c>
      <c r="AN37" s="58">
        <f t="shared" si="12"/>
        <v>3781097.3507351968</v>
      </c>
      <c r="AO37" s="58">
        <f t="shared" si="13"/>
        <v>17803012.077304747</v>
      </c>
      <c r="AP37" s="58">
        <f t="shared" si="23"/>
        <v>21639950.18259839</v>
      </c>
      <c r="AQ37" s="59">
        <f t="shared" si="24"/>
        <v>2.7260874453038154E-3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8">
        <f t="shared" si="1"/>
        <v>6.7265329942706904E-3</v>
      </c>
      <c r="G38" s="43">
        <v>333481</v>
      </c>
      <c r="H38" s="118">
        <f t="shared" si="2"/>
        <v>6.5139318183949066E-2</v>
      </c>
      <c r="I38" s="45">
        <f t="shared" si="15"/>
        <v>5.5368420456356704E-2</v>
      </c>
      <c r="J38" s="46">
        <v>247</v>
      </c>
      <c r="K38" s="115">
        <f t="shared" si="3"/>
        <v>3.8461454615327825E-3</v>
      </c>
      <c r="L38" s="47">
        <f t="shared" si="16"/>
        <v>5.769218192299174E-4</v>
      </c>
      <c r="M38" s="128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8">
        <f t="shared" si="10"/>
        <v>2.8754909790974444E-2</v>
      </c>
      <c r="AM38" s="57">
        <f t="shared" si="11"/>
        <v>26697940.14648705</v>
      </c>
      <c r="AN38" s="58">
        <f t="shared" si="12"/>
        <v>111024906.94838896</v>
      </c>
      <c r="AO38" s="58">
        <f t="shared" si="13"/>
        <v>57064825.309781</v>
      </c>
      <c r="AP38" s="58">
        <f t="shared" si="23"/>
        <v>194787672.40465701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8">
        <f t="shared" si="1"/>
        <v>2.116007204547584E-4</v>
      </c>
      <c r="G39" s="43">
        <v>5238</v>
      </c>
      <c r="H39" s="118">
        <f t="shared" si="2"/>
        <v>1.0231459922680009E-3</v>
      </c>
      <c r="I39" s="45">
        <f t="shared" si="15"/>
        <v>8.6967409342780073E-4</v>
      </c>
      <c r="J39" s="46">
        <v>3428.68</v>
      </c>
      <c r="K39" s="115">
        <f t="shared" si="3"/>
        <v>5.3389481866591988E-2</v>
      </c>
      <c r="L39" s="47">
        <f t="shared" si="16"/>
        <v>8.0084222799887972E-3</v>
      </c>
      <c r="M39" s="128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8">
        <f t="shared" si="10"/>
        <v>8.3837715003909005E-3</v>
      </c>
      <c r="AM39" s="57">
        <f t="shared" si="11"/>
        <v>839853.66227541876</v>
      </c>
      <c r="AN39" s="58">
        <f t="shared" si="12"/>
        <v>17618800.487123694</v>
      </c>
      <c r="AO39" s="58">
        <f t="shared" si="13"/>
        <v>16637800.62551588</v>
      </c>
      <c r="AP39" s="58">
        <f t="shared" si="23"/>
        <v>35096454.774914995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8">
        <f t="shared" ref="F40:F58" si="26">+E40/E$59</f>
        <v>1.6117626590454932E-3</v>
      </c>
      <c r="G40" s="43">
        <v>79853</v>
      </c>
      <c r="H40" s="118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5">
        <f t="shared" ref="K40:K59" si="28">+J40/$J$59</f>
        <v>3.9546316778505917E-2</v>
      </c>
      <c r="L40" s="47">
        <f t="shared" si="16"/>
        <v>5.9319475167758876E-3</v>
      </c>
      <c r="M40" s="128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8">
        <f t="shared" si="10"/>
        <v>4.5537887298726175E-2</v>
      </c>
      <c r="AM40" s="57">
        <f t="shared" ref="AM40:AM58" si="31">+F40*AM$6</f>
        <v>6397165.2318052603</v>
      </c>
      <c r="AN40" s="58">
        <f t="shared" ref="AN40:AN58" si="32">+M40*AN$6</f>
        <v>38083180.714423776</v>
      </c>
      <c r="AO40" s="58">
        <f t="shared" ref="AO40:AO58" si="33">+AK40*AO$6</f>
        <v>90371056.719292969</v>
      </c>
      <c r="AP40" s="58">
        <f t="shared" si="23"/>
        <v>134851402.66552201</v>
      </c>
      <c r="AQ40" s="59">
        <f t="shared" si="24"/>
        <v>1.6987872554517492E-2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8">
        <f t="shared" si="26"/>
        <v>9.4545804784106635E-5</v>
      </c>
      <c r="G41" s="43">
        <v>5630</v>
      </c>
      <c r="H41" s="118">
        <f t="shared" si="27"/>
        <v>1.0997159099787792E-3</v>
      </c>
      <c r="I41" s="45">
        <f t="shared" si="15"/>
        <v>9.3475852348196226E-4</v>
      </c>
      <c r="J41" s="46">
        <v>264.23</v>
      </c>
      <c r="K41" s="115">
        <f t="shared" si="28"/>
        <v>4.114441357493147E-3</v>
      </c>
      <c r="L41" s="47">
        <f t="shared" si="16"/>
        <v>6.1716620362397201E-4</v>
      </c>
      <c r="M41" s="128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8">
        <f t="shared" si="10"/>
        <v>1.3964163617687278E-2</v>
      </c>
      <c r="AM41" s="57">
        <f t="shared" si="31"/>
        <v>375256.94728287088</v>
      </c>
      <c r="AN41" s="58">
        <f t="shared" si="32"/>
        <v>3079832.7690816438</v>
      </c>
      <c r="AO41" s="58">
        <f t="shared" si="33"/>
        <v>27712225.954909526</v>
      </c>
      <c r="AP41" s="58">
        <f t="shared" si="23"/>
        <v>31167315.67127404</v>
      </c>
      <c r="AQ41" s="59">
        <f t="shared" si="24"/>
        <v>3.9262949885903557E-3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8">
        <f t="shared" si="26"/>
        <v>7.2697338387799971E-5</v>
      </c>
      <c r="G42" s="43">
        <v>955</v>
      </c>
      <c r="H42" s="118">
        <f t="shared" si="27"/>
        <v>1.8654150870865615E-4</v>
      </c>
      <c r="I42" s="45">
        <f t="shared" si="15"/>
        <v>1.5856028240235771E-4</v>
      </c>
      <c r="J42" s="46">
        <v>207.92</v>
      </c>
      <c r="K42" s="115">
        <f t="shared" si="28"/>
        <v>3.2376136208983647E-3</v>
      </c>
      <c r="L42" s="47">
        <f t="shared" si="16"/>
        <v>4.8564204313475466E-4</v>
      </c>
      <c r="M42" s="128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8">
        <f t="shared" si="10"/>
        <v>1.4448528707631827E-2</v>
      </c>
      <c r="AM42" s="57">
        <f t="shared" si="31"/>
        <v>288539.31003379158</v>
      </c>
      <c r="AN42" s="58">
        <f t="shared" si="32"/>
        <v>1278435.3502812444</v>
      </c>
      <c r="AO42" s="58">
        <f t="shared" si="33"/>
        <v>28673460.382169586</v>
      </c>
      <c r="AP42" s="58">
        <f t="shared" si="23"/>
        <v>30240435.042484622</v>
      </c>
      <c r="AQ42" s="59">
        <f t="shared" si="24"/>
        <v>3.8095314274861343E-3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8">
        <f t="shared" si="26"/>
        <v>7.2365892706168557E-6</v>
      </c>
      <c r="G43" s="43">
        <v>6996</v>
      </c>
      <c r="H43" s="118">
        <f t="shared" si="27"/>
        <v>1.3665386334301135E-3</v>
      </c>
      <c r="I43" s="45">
        <f t="shared" si="15"/>
        <v>1.1615578384155964E-3</v>
      </c>
      <c r="J43" s="46">
        <v>1006.78</v>
      </c>
      <c r="K43" s="115">
        <f t="shared" si="28"/>
        <v>1.5677013472720547E-2</v>
      </c>
      <c r="L43" s="47">
        <f t="shared" si="16"/>
        <v>2.3515520209080819E-3</v>
      </c>
      <c r="M43" s="128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8">
        <f t="shared" si="10"/>
        <v>1.1843769745889727E-2</v>
      </c>
      <c r="AM43" s="57">
        <f t="shared" si="31"/>
        <v>28722.378582874506</v>
      </c>
      <c r="AN43" s="58">
        <f t="shared" si="32"/>
        <v>6971852.8722110577</v>
      </c>
      <c r="AO43" s="58">
        <f t="shared" si="33"/>
        <v>23504252.194545418</v>
      </c>
      <c r="AP43" s="58">
        <f t="shared" si="23"/>
        <v>30504827.445339352</v>
      </c>
      <c r="AQ43" s="59">
        <f t="shared" si="24"/>
        <v>3.8428381959386597E-3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8">
        <f t="shared" si="26"/>
        <v>5.0902806010436367E-5</v>
      </c>
      <c r="G44" s="43">
        <v>5326</v>
      </c>
      <c r="H44" s="118">
        <f t="shared" si="27"/>
        <v>1.0403351574683798E-3</v>
      </c>
      <c r="I44" s="45">
        <f t="shared" si="15"/>
        <v>8.8428488384812277E-4</v>
      </c>
      <c r="J44" s="46">
        <v>3872.26</v>
      </c>
      <c r="K44" s="115">
        <f t="shared" si="28"/>
        <v>6.0296660829453175E-2</v>
      </c>
      <c r="L44" s="47">
        <f t="shared" si="16"/>
        <v>9.0444991244179752E-3</v>
      </c>
      <c r="M44" s="128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8">
        <f t="shared" si="10"/>
        <v>9.3940765183880247E-3</v>
      </c>
      <c r="AM44" s="57">
        <f t="shared" si="31"/>
        <v>202035.73955742083</v>
      </c>
      <c r="AN44" s="58">
        <f t="shared" si="32"/>
        <v>19703915.925623626</v>
      </c>
      <c r="AO44" s="58">
        <f t="shared" si="33"/>
        <v>18642775.768219929</v>
      </c>
      <c r="AP44" s="58">
        <f t="shared" si="23"/>
        <v>38548727.433400974</v>
      </c>
      <c r="AQ44" s="59">
        <f t="shared" si="24"/>
        <v>4.8561665346687479E-3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8">
        <f t="shared" si="26"/>
        <v>2.4250523428975225E-3</v>
      </c>
      <c r="G45" s="43">
        <v>60829</v>
      </c>
      <c r="H45" s="118">
        <f t="shared" si="27"/>
        <v>1.1881815113339104E-2</v>
      </c>
      <c r="I45" s="45">
        <f t="shared" si="15"/>
        <v>1.0099542846338239E-2</v>
      </c>
      <c r="J45" s="46">
        <v>1869.3</v>
      </c>
      <c r="K45" s="115">
        <f t="shared" si="28"/>
        <v>2.9107691138636562E-2</v>
      </c>
      <c r="L45" s="47">
        <f t="shared" si="16"/>
        <v>4.3661536707954845E-3</v>
      </c>
      <c r="M45" s="128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8">
        <f t="shared" si="10"/>
        <v>2.8645154357091869E-2</v>
      </c>
      <c r="AM45" s="57">
        <f t="shared" si="31"/>
        <v>9625151.9702529851</v>
      </c>
      <c r="AN45" s="58">
        <f t="shared" si="32"/>
        <v>28707530.322131101</v>
      </c>
      <c r="AO45" s="58">
        <f t="shared" si="33"/>
        <v>56847012.953323036</v>
      </c>
      <c r="AP45" s="58">
        <f t="shared" si="23"/>
        <v>95179695.245707124</v>
      </c>
      <c r="AQ45" s="59">
        <f t="shared" si="24"/>
        <v>1.1990238890005158E-2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8">
        <f t="shared" si="26"/>
        <v>0.39223977299993296</v>
      </c>
      <c r="G46" s="43">
        <v>1109171</v>
      </c>
      <c r="H46" s="118">
        <f t="shared" si="27"/>
        <v>0.21665594948260614</v>
      </c>
      <c r="I46" s="45">
        <f t="shared" si="15"/>
        <v>0.18415755706021522</v>
      </c>
      <c r="J46" s="46">
        <v>323.60000000000002</v>
      </c>
      <c r="K46" s="115">
        <f t="shared" si="28"/>
        <v>5.0389176977814112E-3</v>
      </c>
      <c r="L46" s="47">
        <f t="shared" si="16"/>
        <v>7.558376546672117E-4</v>
      </c>
      <c r="M46" s="128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8">
        <f t="shared" si="10"/>
        <v>0.13808866567189929</v>
      </c>
      <c r="AM46" s="57">
        <f t="shared" si="31"/>
        <v>1556818942.4690812</v>
      </c>
      <c r="AN46" s="58">
        <f t="shared" si="32"/>
        <v>366965177.20098752</v>
      </c>
      <c r="AO46" s="58">
        <f t="shared" si="33"/>
        <v>274040351.40812898</v>
      </c>
      <c r="AP46" s="58">
        <f t="shared" si="23"/>
        <v>2197824471.0781975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8">
        <f t="shared" si="26"/>
        <v>1.0116922961329751E-4</v>
      </c>
      <c r="G47" s="43">
        <v>971</v>
      </c>
      <c r="H47" s="118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5">
        <f t="shared" si="28"/>
        <v>1.8260003793202563E-2</v>
      </c>
      <c r="L47" s="47">
        <f t="shared" si="16"/>
        <v>2.7390005689803842E-3</v>
      </c>
      <c r="M47" s="128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8">
        <f t="shared" si="10"/>
        <v>1.0454268753916371E-3</v>
      </c>
      <c r="AM47" s="57">
        <f t="shared" si="31"/>
        <v>401545.64605311555</v>
      </c>
      <c r="AN47" s="58">
        <f t="shared" si="32"/>
        <v>5755552.6391662313</v>
      </c>
      <c r="AO47" s="58">
        <f t="shared" si="33"/>
        <v>2074675.3320401327</v>
      </c>
      <c r="AP47" s="58">
        <f t="shared" si="23"/>
        <v>8231773.6172594801</v>
      </c>
      <c r="AQ47" s="59">
        <f t="shared" si="24"/>
        <v>1.0369956733375309E-3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8">
        <f t="shared" si="26"/>
        <v>2.4091888451268813E-3</v>
      </c>
      <c r="G48" s="43">
        <v>87168</v>
      </c>
      <c r="H48" s="118">
        <f t="shared" si="27"/>
        <v>1.7026649456666116E-2</v>
      </c>
      <c r="I48" s="45">
        <f t="shared" si="15"/>
        <v>1.4472652038166198E-2</v>
      </c>
      <c r="J48" s="46">
        <v>308.89</v>
      </c>
      <c r="K48" s="115">
        <f t="shared" si="28"/>
        <v>4.8098618283921504E-3</v>
      </c>
      <c r="L48" s="47">
        <f t="shared" si="16"/>
        <v>7.2147927425882249E-4</v>
      </c>
      <c r="M48" s="128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8">
        <f t="shared" si="10"/>
        <v>7.2872223514353898E-3</v>
      </c>
      <c r="AM48" s="57">
        <f t="shared" si="31"/>
        <v>9562188.9677143451</v>
      </c>
      <c r="AN48" s="58">
        <f t="shared" si="32"/>
        <v>30153127.079172969</v>
      </c>
      <c r="AO48" s="58">
        <f t="shared" si="33"/>
        <v>14461671.88494247</v>
      </c>
      <c r="AP48" s="58">
        <f t="shared" si="23"/>
        <v>54176987.931829788</v>
      </c>
      <c r="AQ48" s="59">
        <f t="shared" si="24"/>
        <v>6.8249328385285432E-3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8">
        <f t="shared" si="26"/>
        <v>5.8484432167822231E-5</v>
      </c>
      <c r="G49" s="43">
        <v>4469</v>
      </c>
      <c r="H49" s="118">
        <f t="shared" si="27"/>
        <v>8.7293612818741819E-4</v>
      </c>
      <c r="I49" s="45">
        <f t="shared" si="15"/>
        <v>7.4199570895930539E-4</v>
      </c>
      <c r="J49" s="46">
        <v>1341.58</v>
      </c>
      <c r="K49" s="115">
        <f t="shared" si="28"/>
        <v>2.089033128859575E-2</v>
      </c>
      <c r="L49" s="47">
        <f t="shared" si="16"/>
        <v>3.1335496932893623E-3</v>
      </c>
      <c r="M49" s="128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8">
        <f t="shared" si="10"/>
        <v>3.5904404406326856E-3</v>
      </c>
      <c r="AM49" s="57">
        <f t="shared" si="31"/>
        <v>232127.58650670867</v>
      </c>
      <c r="AN49" s="58">
        <f t="shared" si="32"/>
        <v>7691115.1162387496</v>
      </c>
      <c r="AO49" s="58">
        <f t="shared" si="33"/>
        <v>7125317.3116956633</v>
      </c>
      <c r="AP49" s="58">
        <f t="shared" si="23"/>
        <v>15048560.014441121</v>
      </c>
      <c r="AQ49" s="59">
        <f t="shared" si="24"/>
        <v>1.8957386768042493E-3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8">
        <f t="shared" si="26"/>
        <v>2.2919154042353389E-4</v>
      </c>
      <c r="G50" s="43">
        <v>2640</v>
      </c>
      <c r="H50" s="118">
        <f t="shared" si="27"/>
        <v>5.1567495601136364E-4</v>
      </c>
      <c r="I50" s="45">
        <f t="shared" si="15"/>
        <v>4.3832371260965906E-4</v>
      </c>
      <c r="J50" s="46">
        <v>673.76</v>
      </c>
      <c r="K50" s="115">
        <f t="shared" si="28"/>
        <v>1.0491412818470961E-2</v>
      </c>
      <c r="L50" s="47">
        <f t="shared" si="16"/>
        <v>1.5737119227706442E-3</v>
      </c>
      <c r="M50" s="128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8">
        <f t="shared" si="10"/>
        <v>1.0697237425868811E-2</v>
      </c>
      <c r="AM50" s="57">
        <f t="shared" si="31"/>
        <v>909672.49153768679</v>
      </c>
      <c r="AN50" s="58">
        <f t="shared" si="32"/>
        <v>3992934.1766208452</v>
      </c>
      <c r="AO50" s="58">
        <f t="shared" si="33"/>
        <v>21228930.622347422</v>
      </c>
      <c r="AP50" s="58">
        <f t="shared" si="23"/>
        <v>26131537.290505953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8">
        <f t="shared" si="26"/>
        <v>1.2728328586870893E-3</v>
      </c>
      <c r="G51" s="43">
        <v>35456</v>
      </c>
      <c r="H51" s="118">
        <f t="shared" si="27"/>
        <v>6.9256709243707987E-3</v>
      </c>
      <c r="I51" s="45">
        <f t="shared" si="15"/>
        <v>5.886820285715179E-3</v>
      </c>
      <c r="J51" s="46">
        <v>1542.15</v>
      </c>
      <c r="K51" s="115">
        <f t="shared" si="28"/>
        <v>2.4013494831995066E-2</v>
      </c>
      <c r="L51" s="47">
        <f t="shared" si="16"/>
        <v>3.6020242247992596E-3</v>
      </c>
      <c r="M51" s="128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8">
        <f t="shared" si="10"/>
        <v>1.0231743355373026E-2</v>
      </c>
      <c r="AM51" s="57">
        <f t="shared" si="31"/>
        <v>5051936.1915943958</v>
      </c>
      <c r="AN51" s="58">
        <f t="shared" si="32"/>
        <v>18830845.178103801</v>
      </c>
      <c r="AO51" s="58">
        <f t="shared" si="33"/>
        <v>20305146.197055347</v>
      </c>
      <c r="AP51" s="58">
        <f t="shared" si="23"/>
        <v>44187927.566753544</v>
      </c>
      <c r="AQ51" s="59">
        <f t="shared" si="24"/>
        <v>5.56656339581541E-3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8">
        <f t="shared" si="26"/>
        <v>5.9336051251405639E-4</v>
      </c>
      <c r="G52" s="43">
        <v>54192</v>
      </c>
      <c r="H52" s="118">
        <f t="shared" si="27"/>
        <v>1.0585400460669627E-2</v>
      </c>
      <c r="I52" s="45">
        <f t="shared" si="15"/>
        <v>8.9975903915691831E-3</v>
      </c>
      <c r="J52" s="46">
        <v>1658.08</v>
      </c>
      <c r="K52" s="115">
        <f t="shared" si="28"/>
        <v>2.5818691768656987E-2</v>
      </c>
      <c r="L52" s="47">
        <f t="shared" si="16"/>
        <v>3.8728037652985478E-3</v>
      </c>
      <c r="M52" s="128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8">
        <f t="shared" si="10"/>
        <v>1.782762420039443E-2</v>
      </c>
      <c r="AM52" s="57">
        <f t="shared" si="31"/>
        <v>2355077.0451705395</v>
      </c>
      <c r="AN52" s="58">
        <f t="shared" si="32"/>
        <v>25541613.573769946</v>
      </c>
      <c r="AO52" s="58">
        <f t="shared" si="33"/>
        <v>35379358.449709021</v>
      </c>
      <c r="AP52" s="58">
        <f t="shared" si="23"/>
        <v>63276049.068649501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8">
        <f t="shared" si="26"/>
        <v>8.4402370543956023E-2</v>
      </c>
      <c r="G53" s="43">
        <v>430143</v>
      </c>
      <c r="H53" s="118">
        <f t="shared" si="27"/>
        <v>8.4020444168028771E-2</v>
      </c>
      <c r="I53" s="45">
        <f t="shared" si="15"/>
        <v>7.1417377542824456E-2</v>
      </c>
      <c r="J53" s="46">
        <v>60.1</v>
      </c>
      <c r="K53" s="115">
        <f t="shared" si="28"/>
        <v>9.3584349084259205E-4</v>
      </c>
      <c r="L53" s="47">
        <f t="shared" si="16"/>
        <v>1.403765236263888E-4</v>
      </c>
      <c r="M53" s="128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8">
        <f t="shared" si="10"/>
        <v>3.4836648133901124E-2</v>
      </c>
      <c r="AM53" s="57">
        <f t="shared" si="31"/>
        <v>334997158.10856235</v>
      </c>
      <c r="AN53" s="58">
        <f t="shared" si="32"/>
        <v>142008121.91885197</v>
      </c>
      <c r="AO53" s="58">
        <f t="shared" si="33"/>
        <v>69134184.547619432</v>
      </c>
      <c r="AP53" s="58">
        <f t="shared" si="23"/>
        <v>546139464.57503378</v>
      </c>
      <c r="AQ53" s="59">
        <f t="shared" si="24"/>
        <v>6.8799785822066001E-2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8">
        <f t="shared" si="26"/>
        <v>0.28060154335972565</v>
      </c>
      <c r="G54" s="43">
        <v>123156</v>
      </c>
      <c r="H54" s="118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5">
        <f t="shared" si="28"/>
        <v>1.1212993307084037E-3</v>
      </c>
      <c r="L54" s="47">
        <f t="shared" si="16"/>
        <v>1.6819489960626053E-4</v>
      </c>
      <c r="M54" s="128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8">
        <f t="shared" si="10"/>
        <v>1.4535275481205024E-2</v>
      </c>
      <c r="AM54" s="57">
        <f t="shared" si="31"/>
        <v>1113721320.6284277</v>
      </c>
      <c r="AN54" s="58">
        <f t="shared" si="32"/>
        <v>40912951.011750199</v>
      </c>
      <c r="AO54" s="58">
        <f t="shared" si="33"/>
        <v>28845611.486663587</v>
      </c>
      <c r="AP54" s="58">
        <f t="shared" si="23"/>
        <v>1183479883.1268415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8">
        <f t="shared" si="26"/>
        <v>2.6271585024284942E-2</v>
      </c>
      <c r="G55" s="43">
        <v>296954</v>
      </c>
      <c r="H55" s="118">
        <f t="shared" si="27"/>
        <v>5.8004447305832756E-2</v>
      </c>
      <c r="I55" s="45">
        <f t="shared" si="15"/>
        <v>4.9303780209957841E-2</v>
      </c>
      <c r="J55" s="46">
        <v>885.01</v>
      </c>
      <c r="K55" s="115">
        <f t="shared" si="28"/>
        <v>1.3780879331624E-2</v>
      </c>
      <c r="L55" s="47">
        <f t="shared" si="16"/>
        <v>2.0671318997435998E-3</v>
      </c>
      <c r="M55" s="128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8">
        <f t="shared" si="10"/>
        <v>3.6978618665828682E-2</v>
      </c>
      <c r="AM55" s="57">
        <f t="shared" si="31"/>
        <v>104273212.53446886</v>
      </c>
      <c r="AN55" s="58">
        <f t="shared" si="32"/>
        <v>101946837.8393019</v>
      </c>
      <c r="AO55" s="58">
        <f t="shared" si="33"/>
        <v>73384977.720391288</v>
      </c>
      <c r="AP55" s="58">
        <f t="shared" si="23"/>
        <v>279605028.09416205</v>
      </c>
      <c r="AQ55" s="59">
        <f t="shared" si="24"/>
        <v>3.5223175206024998E-2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8">
        <f t="shared" si="26"/>
        <v>1.6318375764170757E-2</v>
      </c>
      <c r="G56" s="43">
        <v>42407</v>
      </c>
      <c r="H56" s="118">
        <f t="shared" si="27"/>
        <v>8.2834196437779912E-3</v>
      </c>
      <c r="I56" s="45">
        <f t="shared" si="15"/>
        <v>7.0409066972112926E-3</v>
      </c>
      <c r="J56" s="46">
        <v>746.48</v>
      </c>
      <c r="K56" s="115">
        <f t="shared" si="28"/>
        <v>1.1623767870951384E-2</v>
      </c>
      <c r="L56" s="47">
        <f t="shared" si="16"/>
        <v>1.7435651806427075E-3</v>
      </c>
      <c r="M56" s="128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8">
        <f t="shared" si="10"/>
        <v>1.1014773725219315E-2</v>
      </c>
      <c r="AM56" s="57">
        <f t="shared" si="31"/>
        <v>64768435.657833569</v>
      </c>
      <c r="AN56" s="58">
        <f t="shared" si="32"/>
        <v>17433000.374279208</v>
      </c>
      <c r="AO56" s="58">
        <f t="shared" si="33"/>
        <v>21859089.213825196</v>
      </c>
      <c r="AP56" s="58">
        <f t="shared" si="23"/>
        <v>104060525.24593797</v>
      </c>
      <c r="AQ56" s="59">
        <f t="shared" si="24"/>
        <v>1.3108999282853707E-2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8">
        <f t="shared" si="26"/>
        <v>2.0372080480123624E-4</v>
      </c>
      <c r="G57" s="43">
        <v>1632</v>
      </c>
      <c r="H57" s="118">
        <f t="shared" si="27"/>
        <v>3.1878088189793386E-4</v>
      </c>
      <c r="I57" s="45">
        <f t="shared" si="15"/>
        <v>2.7096374961324375E-4</v>
      </c>
      <c r="J57" s="46">
        <v>1766.28</v>
      </c>
      <c r="K57" s="115">
        <f t="shared" si="28"/>
        <v>2.7503521480955966E-2</v>
      </c>
      <c r="L57" s="47">
        <f t="shared" si="16"/>
        <v>4.1255282221433947E-3</v>
      </c>
      <c r="M57" s="128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8">
        <f t="shared" si="10"/>
        <v>2.2429611655747409E-3</v>
      </c>
      <c r="AM57" s="57">
        <f t="shared" si="31"/>
        <v>808577.88965135079</v>
      </c>
      <c r="AN57" s="58">
        <f t="shared" si="32"/>
        <v>8724946.3889083285</v>
      </c>
      <c r="AO57" s="58">
        <f t="shared" si="33"/>
        <v>4451211.5677135605</v>
      </c>
      <c r="AP57" s="58">
        <f t="shared" si="23"/>
        <v>13984735.84627324</v>
      </c>
      <c r="AQ57" s="59">
        <f t="shared" si="24"/>
        <v>1.7617236867334628E-3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8">
        <f t="shared" si="26"/>
        <v>4.0079817795386132E-5</v>
      </c>
      <c r="G58" s="43">
        <v>4080</v>
      </c>
      <c r="H58" s="118">
        <f t="shared" si="27"/>
        <v>7.9695220474483466E-4</v>
      </c>
      <c r="I58" s="45">
        <f t="shared" si="15"/>
        <v>6.7740937403310941E-4</v>
      </c>
      <c r="J58" s="46">
        <v>879.68</v>
      </c>
      <c r="K58" s="115">
        <f t="shared" si="28"/>
        <v>1.3697883561138291E-2</v>
      </c>
      <c r="L58" s="47">
        <f t="shared" si="16"/>
        <v>2.0546825341707436E-3</v>
      </c>
      <c r="M58" s="128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8">
        <f t="shared" si="10"/>
        <v>2.0987952321394206E-3</v>
      </c>
      <c r="AM58" s="57">
        <f t="shared" si="31"/>
        <v>159078.76724825954</v>
      </c>
      <c r="AN58" s="58">
        <f t="shared" si="32"/>
        <v>5421903.5498715006</v>
      </c>
      <c r="AO58" s="58">
        <f t="shared" si="33"/>
        <v>4165110.7290425147</v>
      </c>
      <c r="AP58" s="58">
        <f t="shared" si="23"/>
        <v>9746093.0461622756</v>
      </c>
      <c r="AQ58" s="59">
        <f t="shared" si="24"/>
        <v>1.2277616939835115E-3</v>
      </c>
    </row>
    <row r="59" spans="1:43" ht="15.75" thickBot="1">
      <c r="A59" s="6" t="s">
        <v>52</v>
      </c>
      <c r="B59" s="132">
        <f>SUM(B8:B58)</f>
        <v>7376103693</v>
      </c>
      <c r="C59" s="132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9">
        <f t="shared" si="34"/>
        <v>1</v>
      </c>
      <c r="G59" s="60">
        <f t="shared" si="34"/>
        <v>5119504</v>
      </c>
      <c r="H59" s="119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6">
        <f t="shared" si="28"/>
        <v>1</v>
      </c>
      <c r="L59" s="64">
        <f>SUM(L8:L58)</f>
        <v>0.15</v>
      </c>
      <c r="M59" s="129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9">
        <f>SUM(AK8:AK58)</f>
        <v>1.0000000000000002</v>
      </c>
      <c r="AM59" s="76">
        <f>SUM(AM8:AM58)</f>
        <v>3969049162.3585229</v>
      </c>
      <c r="AN59" s="77">
        <f>SUM(AN8:AN58)</f>
        <v>1984524581.1792612</v>
      </c>
      <c r="AO59" s="77">
        <f>SUM(AO8:AO58)</f>
        <v>1984524581.1792612</v>
      </c>
      <c r="AP59" s="77">
        <f>SUM(AP8:AP58)</f>
        <v>7938098324.7170467</v>
      </c>
      <c r="AQ59" s="78">
        <f>SUM(AQ8:AQ58)</f>
        <v>1</v>
      </c>
    </row>
    <row r="60" spans="1:43" ht="13.5" thickTop="1">
      <c r="K60" s="80"/>
      <c r="V60" s="82"/>
    </row>
    <row r="61" spans="1:43" ht="65.25" customHeight="1">
      <c r="B61" s="354" t="s">
        <v>152</v>
      </c>
      <c r="C61" s="354"/>
      <c r="D61" s="354"/>
      <c r="E61" s="354"/>
      <c r="F61" s="354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/>
  <colBreaks count="2" manualBreakCount="2">
    <brk id="13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99" zoomScaleNormal="99" workbookViewId="0">
      <selection activeCell="M2" sqref="M2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28515625" style="81" customWidth="1"/>
    <col min="4" max="4" width="2.28515625" style="11" customWidth="1"/>
    <col min="5" max="5" width="14.7109375" style="14" customWidth="1"/>
    <col min="6" max="6" width="15.7109375" style="81" customWidth="1"/>
    <col min="7" max="7" width="2" style="11" customWidth="1"/>
    <col min="8" max="8" width="16.28515625" style="81" customWidth="1"/>
    <col min="9" max="9" width="2.28515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357" t="s">
        <v>159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26.25" customHeight="1"/>
    <row r="3" spans="1:14" ht="37.5" customHeight="1" thickBot="1">
      <c r="B3" s="359" t="s">
        <v>127</v>
      </c>
      <c r="C3" s="360"/>
      <c r="E3" s="361" t="s">
        <v>129</v>
      </c>
      <c r="F3" s="361"/>
      <c r="H3" s="125" t="s">
        <v>128</v>
      </c>
    </row>
    <row r="4" spans="1:14" ht="51" customHeight="1" thickBot="1">
      <c r="A4" s="8" t="s">
        <v>0</v>
      </c>
      <c r="B4" s="8" t="s">
        <v>155</v>
      </c>
      <c r="C4" s="126" t="s">
        <v>115</v>
      </c>
      <c r="E4" s="86" t="s">
        <v>260</v>
      </c>
      <c r="F4" s="126" t="s">
        <v>116</v>
      </c>
      <c r="H4" s="126" t="s">
        <v>122</v>
      </c>
      <c r="J4" s="133" t="s">
        <v>119</v>
      </c>
      <c r="K4" s="133" t="s">
        <v>120</v>
      </c>
      <c r="L4" s="133" t="s">
        <v>121</v>
      </c>
      <c r="M4" s="133" t="s">
        <v>160</v>
      </c>
      <c r="N4" s="135" t="s">
        <v>114</v>
      </c>
    </row>
    <row r="5" spans="1:14">
      <c r="A5" s="101"/>
      <c r="B5" s="98"/>
      <c r="C5" s="104"/>
      <c r="D5" s="113"/>
      <c r="E5" s="120"/>
      <c r="F5" s="104"/>
      <c r="G5" s="113"/>
      <c r="H5" s="104"/>
      <c r="I5" s="113"/>
      <c r="J5" s="106" t="s">
        <v>130</v>
      </c>
      <c r="K5" s="106" t="s">
        <v>130</v>
      </c>
      <c r="L5" s="106" t="s">
        <v>130</v>
      </c>
      <c r="M5" s="106" t="s">
        <v>130</v>
      </c>
      <c r="N5" s="121"/>
    </row>
    <row r="6" spans="1:14" s="17" customFormat="1" ht="11.25">
      <c r="A6" s="87"/>
      <c r="B6" s="107" t="s">
        <v>57</v>
      </c>
      <c r="C6" s="122" t="s">
        <v>75</v>
      </c>
      <c r="D6" s="16"/>
      <c r="E6" s="88" t="s">
        <v>56</v>
      </c>
      <c r="F6" s="122" t="s">
        <v>76</v>
      </c>
      <c r="G6" s="16"/>
      <c r="H6" s="110" t="s">
        <v>72</v>
      </c>
      <c r="I6" s="16"/>
      <c r="J6" s="136">
        <f>+M6*0.35</f>
        <v>88737164.25</v>
      </c>
      <c r="K6" s="136">
        <f>+M6*0.35</f>
        <v>88737164.25</v>
      </c>
      <c r="L6" s="136">
        <f>+M6*0.3</f>
        <v>76060426.5</v>
      </c>
      <c r="M6" s="136">
        <f>+'PART PEF2020'!D12</f>
        <v>253534755</v>
      </c>
      <c r="N6" s="137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6" t="s">
        <v>117</v>
      </c>
      <c r="K7" s="136" t="s">
        <v>71</v>
      </c>
      <c r="L7" s="136" t="s">
        <v>118</v>
      </c>
      <c r="M7" s="138" t="s">
        <v>131</v>
      </c>
      <c r="N7" s="139" t="s">
        <v>73</v>
      </c>
    </row>
    <row r="8" spans="1:14" ht="13.5" thickTop="1">
      <c r="A8" s="2" t="s">
        <v>1</v>
      </c>
      <c r="B8" s="140">
        <v>2639</v>
      </c>
      <c r="C8" s="127">
        <f t="shared" ref="C8:C58" si="0">+B8/$B$59</f>
        <v>5.1547962458863201E-4</v>
      </c>
      <c r="E8" s="92">
        <v>2911</v>
      </c>
      <c r="F8" s="127">
        <f t="shared" ref="F8:F59" si="1">(E8/E$59)</f>
        <v>5.2610205367759066E-4</v>
      </c>
      <c r="H8" s="141">
        <f>+'COEF Art 14 F I'!AQ8</f>
        <v>4.4676387536875034E-4</v>
      </c>
      <c r="J8" s="142">
        <f t="shared" ref="J8:J39" si="2">+C8*J$6</f>
        <v>45742.200114649779</v>
      </c>
      <c r="K8" s="143">
        <f t="shared" ref="K8:K39" si="3">+F8*K$6</f>
        <v>46684.804349450678</v>
      </c>
      <c r="L8" s="143">
        <f t="shared" ref="L8:L39" si="4">+H8*L$6</f>
        <v>33981.050905339995</v>
      </c>
      <c r="M8" s="143">
        <f>SUM(J8:L8)</f>
        <v>126408.05536944047</v>
      </c>
      <c r="N8" s="144">
        <f>+M8/M$59</f>
        <v>4.9858275000380311E-4</v>
      </c>
    </row>
    <row r="9" spans="1:14">
      <c r="A9" s="4" t="s">
        <v>2</v>
      </c>
      <c r="B9" s="145">
        <v>2439</v>
      </c>
      <c r="C9" s="128">
        <f t="shared" si="0"/>
        <v>4.7641334004231659E-4</v>
      </c>
      <c r="E9" s="93">
        <v>2627</v>
      </c>
      <c r="F9" s="128">
        <f t="shared" si="1"/>
        <v>4.7477502405050869E-4</v>
      </c>
      <c r="H9" s="146">
        <f>+'COEF Art 14 F I'!AQ9</f>
        <v>2.4368318122312267E-3</v>
      </c>
      <c r="J9" s="147">
        <f t="shared" si="2"/>
        <v>42275.568806226147</v>
      </c>
      <c r="K9" s="148">
        <f t="shared" si="3"/>
        <v>42130.18929096769</v>
      </c>
      <c r="L9" s="148">
        <f t="shared" si="4"/>
        <v>185346.46694707501</v>
      </c>
      <c r="M9" s="148">
        <f t="shared" ref="M9:M58" si="5">SUM(J9:L9)</f>
        <v>269752.22504426888</v>
      </c>
      <c r="N9" s="149">
        <f t="shared" ref="N9:N58" si="6">+M9/M$59</f>
        <v>1.063965471101857E-3</v>
      </c>
    </row>
    <row r="10" spans="1:14">
      <c r="A10" s="4" t="s">
        <v>3</v>
      </c>
      <c r="B10" s="145">
        <v>1292</v>
      </c>
      <c r="C10" s="128">
        <f t="shared" si="0"/>
        <v>2.5236819816919762E-4</v>
      </c>
      <c r="E10" s="93">
        <v>1485</v>
      </c>
      <c r="F10" s="128">
        <f t="shared" si="1"/>
        <v>2.6838253167681971E-4</v>
      </c>
      <c r="H10" s="146">
        <f>+'COEF Art 14 F I'!AQ10</f>
        <v>2.654868796154375E-3</v>
      </c>
      <c r="J10" s="147">
        <f t="shared" si="2"/>
        <v>22394.438252416639</v>
      </c>
      <c r="K10" s="148">
        <f t="shared" si="3"/>
        <v>23815.504795236779</v>
      </c>
      <c r="L10" s="148">
        <f t="shared" si="4"/>
        <v>201930.45293704333</v>
      </c>
      <c r="M10" s="148">
        <f t="shared" si="5"/>
        <v>248140.39598469675</v>
      </c>
      <c r="N10" s="149">
        <f t="shared" si="6"/>
        <v>9.7872339429241851E-4</v>
      </c>
    </row>
    <row r="11" spans="1:14" ht="13.5" customHeight="1">
      <c r="A11" s="4" t="s">
        <v>4</v>
      </c>
      <c r="B11" s="145">
        <v>34353</v>
      </c>
      <c r="C11" s="128">
        <f t="shared" si="0"/>
        <v>6.7102203650978689E-3</v>
      </c>
      <c r="E11" s="93">
        <v>37797</v>
      </c>
      <c r="F11" s="128">
        <f t="shared" si="1"/>
        <v>6.8310131648409121E-3</v>
      </c>
      <c r="H11" s="146">
        <f>+'COEF Art 14 F I'!AQ11</f>
        <v>7.320038752529184E-3</v>
      </c>
      <c r="J11" s="147">
        <f t="shared" si="2"/>
        <v>595445.92669138452</v>
      </c>
      <c r="K11" s="148">
        <f t="shared" si="3"/>
        <v>606164.73720240034</v>
      </c>
      <c r="L11" s="148">
        <f t="shared" si="4"/>
        <v>556765.26951389771</v>
      </c>
      <c r="M11" s="148">
        <f t="shared" si="5"/>
        <v>1758375.9334076825</v>
      </c>
      <c r="N11" s="149">
        <f t="shared" si="6"/>
        <v>6.9354433612373277E-3</v>
      </c>
    </row>
    <row r="12" spans="1:14">
      <c r="A12" s="4" t="s">
        <v>5</v>
      </c>
      <c r="B12" s="145">
        <v>18194</v>
      </c>
      <c r="C12" s="128">
        <f t="shared" si="0"/>
        <v>3.5538599051783142E-3</v>
      </c>
      <c r="E12" s="93">
        <v>19844</v>
      </c>
      <c r="F12" s="128">
        <f t="shared" si="1"/>
        <v>3.5863858307035759E-3</v>
      </c>
      <c r="H12" s="146">
        <f>+'COEF Art 14 F I'!AQ12</f>
        <v>7.2844235978765321E-3</v>
      </c>
      <c r="J12" s="147">
        <f t="shared" si="2"/>
        <v>315359.45012729749</v>
      </c>
      <c r="K12" s="148">
        <f t="shared" si="3"/>
        <v>318245.7085230159</v>
      </c>
      <c r="L12" s="148">
        <f t="shared" si="4"/>
        <v>554056.36566115357</v>
      </c>
      <c r="M12" s="148">
        <f t="shared" si="5"/>
        <v>1187661.5243114671</v>
      </c>
      <c r="N12" s="149">
        <f t="shared" si="6"/>
        <v>4.6844130869216219E-3</v>
      </c>
    </row>
    <row r="13" spans="1:14">
      <c r="A13" s="4" t="s">
        <v>6</v>
      </c>
      <c r="B13" s="145">
        <v>597207</v>
      </c>
      <c r="C13" s="128">
        <f t="shared" si="0"/>
        <v>0.11665329297525698</v>
      </c>
      <c r="E13" s="93">
        <v>654249</v>
      </c>
      <c r="F13" s="128">
        <f t="shared" si="1"/>
        <v>0.11824175283974925</v>
      </c>
      <c r="H13" s="146">
        <f>+'COEF Art 14 F I'!AQ13</f>
        <v>6.2991998515920161E-2</v>
      </c>
      <c r="J13" s="147">
        <f t="shared" si="2"/>
        <v>10351482.419048749</v>
      </c>
      <c r="K13" s="148">
        <f t="shared" si="3"/>
        <v>10492437.842948733</v>
      </c>
      <c r="L13" s="148">
        <f t="shared" si="4"/>
        <v>4791198.2732082549</v>
      </c>
      <c r="M13" s="148">
        <f t="shared" si="5"/>
        <v>25635118.535205737</v>
      </c>
      <c r="N13" s="149">
        <f t="shared" si="6"/>
        <v>0.10111086559002823</v>
      </c>
    </row>
    <row r="14" spans="1:14">
      <c r="A14" s="4" t="s">
        <v>7</v>
      </c>
      <c r="B14" s="145">
        <v>16152</v>
      </c>
      <c r="C14" s="128">
        <f t="shared" si="0"/>
        <v>3.1549931399604335E-3</v>
      </c>
      <c r="E14" s="93">
        <v>17586</v>
      </c>
      <c r="F14" s="128">
        <f t="shared" si="1"/>
        <v>3.1782997993727619E-3</v>
      </c>
      <c r="H14" s="146">
        <f>+'COEF Art 14 F I'!AQ14</f>
        <v>1.0420916955353356E-2</v>
      </c>
      <c r="J14" s="147">
        <f t="shared" si="2"/>
        <v>279965.14446829224</v>
      </c>
      <c r="K14" s="148">
        <f t="shared" si="3"/>
        <v>282033.31133268285</v>
      </c>
      <c r="L14" s="148">
        <f t="shared" si="4"/>
        <v>792619.38814525772</v>
      </c>
      <c r="M14" s="148">
        <f t="shared" si="5"/>
        <v>1354617.8439462329</v>
      </c>
      <c r="N14" s="149">
        <f t="shared" si="6"/>
        <v>5.342927615372626E-3</v>
      </c>
    </row>
    <row r="15" spans="1:14">
      <c r="A15" s="4" t="s">
        <v>8</v>
      </c>
      <c r="B15" s="145">
        <v>3977</v>
      </c>
      <c r="C15" s="128">
        <f t="shared" si="0"/>
        <v>7.7683306820348224E-4</v>
      </c>
      <c r="E15" s="93">
        <v>4330</v>
      </c>
      <c r="F15" s="128">
        <f t="shared" si="1"/>
        <v>7.8255647283544062E-4</v>
      </c>
      <c r="H15" s="146">
        <f>+'COEF Art 14 F I'!AQ15</f>
        <v>1.3580209499982647E-3</v>
      </c>
      <c r="J15" s="147">
        <f t="shared" si="2"/>
        <v>68933.963568003863</v>
      </c>
      <c r="K15" s="148">
        <f t="shared" si="3"/>
        <v>69441.842264899155</v>
      </c>
      <c r="L15" s="148">
        <f t="shared" si="4"/>
        <v>103291.65265280318</v>
      </c>
      <c r="M15" s="148">
        <f t="shared" si="5"/>
        <v>241667.45848570619</v>
      </c>
      <c r="N15" s="149">
        <f t="shared" si="6"/>
        <v>9.531926243631024E-4</v>
      </c>
    </row>
    <row r="16" spans="1:14">
      <c r="A16" s="4" t="s">
        <v>9</v>
      </c>
      <c r="B16" s="145">
        <v>95534</v>
      </c>
      <c r="C16" s="128">
        <f t="shared" si="0"/>
        <v>1.8660792139238488E-2</v>
      </c>
      <c r="E16" s="93">
        <v>103732</v>
      </c>
      <c r="F16" s="128">
        <f t="shared" si="1"/>
        <v>1.874737830026927E-2</v>
      </c>
      <c r="H16" s="146">
        <f>+'COEF Art 14 F I'!AQ16</f>
        <v>1.2560790500063177E-2</v>
      </c>
      <c r="J16" s="147">
        <f t="shared" si="2"/>
        <v>1655905.7770947146</v>
      </c>
      <c r="K16" s="148">
        <f t="shared" si="3"/>
        <v>1663589.18748788</v>
      </c>
      <c r="L16" s="148">
        <f t="shared" si="4"/>
        <v>955379.08261195349</v>
      </c>
      <c r="M16" s="148">
        <f t="shared" si="5"/>
        <v>4274874.047194548</v>
      </c>
      <c r="N16" s="149">
        <f t="shared" si="6"/>
        <v>1.6861096803846669E-2</v>
      </c>
    </row>
    <row r="17" spans="1:14">
      <c r="A17" s="4" t="s">
        <v>10</v>
      </c>
      <c r="B17" s="145">
        <v>38306</v>
      </c>
      <c r="C17" s="128">
        <f t="shared" si="0"/>
        <v>7.4823654791557935E-3</v>
      </c>
      <c r="E17" s="93">
        <v>45792</v>
      </c>
      <c r="F17" s="128">
        <f t="shared" si="1"/>
        <v>8.2759413404342955E-3</v>
      </c>
      <c r="H17" s="146">
        <f>+'COEF Art 14 F I'!AQ17</f>
        <v>2.913424399799816E-3</v>
      </c>
      <c r="J17" s="147">
        <f t="shared" si="2"/>
        <v>663963.8945023776</v>
      </c>
      <c r="K17" s="148">
        <f t="shared" si="3"/>
        <v>734383.56604948326</v>
      </c>
      <c r="L17" s="148">
        <f t="shared" si="4"/>
        <v>221596.30242428053</v>
      </c>
      <c r="M17" s="148">
        <f t="shared" si="5"/>
        <v>1619943.7629761412</v>
      </c>
      <c r="N17" s="149">
        <f t="shared" si="6"/>
        <v>6.3894347067964749E-3</v>
      </c>
    </row>
    <row r="18" spans="1:14">
      <c r="A18" s="4" t="s">
        <v>11</v>
      </c>
      <c r="B18" s="145">
        <v>7757</v>
      </c>
      <c r="C18" s="128">
        <f t="shared" si="0"/>
        <v>1.5151858461288437E-3</v>
      </c>
      <c r="E18" s="93">
        <v>8312</v>
      </c>
      <c r="F18" s="128">
        <f t="shared" si="1"/>
        <v>1.5022192614799498E-3</v>
      </c>
      <c r="H18" s="146">
        <f>+'COEF Art 14 F I'!AQ18</f>
        <v>4.2194870553740578E-3</v>
      </c>
      <c r="J18" s="147">
        <f t="shared" si="2"/>
        <v>134453.29529721042</v>
      </c>
      <c r="K18" s="148">
        <f t="shared" si="3"/>
        <v>133302.67734546002</v>
      </c>
      <c r="L18" s="148">
        <f t="shared" si="4"/>
        <v>320935.98504297994</v>
      </c>
      <c r="M18" s="148">
        <f t="shared" si="5"/>
        <v>588691.95768565033</v>
      </c>
      <c r="N18" s="149">
        <f t="shared" si="6"/>
        <v>2.3219379042752949E-3</v>
      </c>
    </row>
    <row r="19" spans="1:14">
      <c r="A19" s="4" t="s">
        <v>12</v>
      </c>
      <c r="B19" s="145">
        <v>10835</v>
      </c>
      <c r="C19" s="128">
        <f t="shared" si="0"/>
        <v>2.1164159652966382E-3</v>
      </c>
      <c r="E19" s="93">
        <v>11856</v>
      </c>
      <c r="F19" s="128">
        <f t="shared" si="1"/>
        <v>2.142722757953114E-3</v>
      </c>
      <c r="H19" s="146">
        <f>+'COEF Art 14 F I'!AQ19</f>
        <v>7.0644351540848742E-3</v>
      </c>
      <c r="J19" s="147">
        <f t="shared" si="2"/>
        <v>187804.75113385008</v>
      </c>
      <c r="K19" s="148">
        <f t="shared" si="3"/>
        <v>190139.14131469847</v>
      </c>
      <c r="L19" s="148">
        <f t="shared" si="4"/>
        <v>537323.95080128871</v>
      </c>
      <c r="M19" s="148">
        <f t="shared" si="5"/>
        <v>915267.84324983729</v>
      </c>
      <c r="N19" s="149">
        <f t="shared" si="6"/>
        <v>3.6100290993628754E-3</v>
      </c>
    </row>
    <row r="20" spans="1:14">
      <c r="A20" s="4" t="s">
        <v>13</v>
      </c>
      <c r="B20" s="145">
        <v>42715</v>
      </c>
      <c r="C20" s="128">
        <f t="shared" si="0"/>
        <v>8.3435817219793176E-3</v>
      </c>
      <c r="E20" s="93">
        <v>49098</v>
      </c>
      <c r="F20" s="128">
        <f t="shared" si="1"/>
        <v>8.873431340248145E-3</v>
      </c>
      <c r="H20" s="146">
        <f>+'COEF Art 14 F I'!AQ20</f>
        <v>3.8663688905713695E-3</v>
      </c>
      <c r="J20" s="147">
        <f t="shared" si="2"/>
        <v>740385.78169657651</v>
      </c>
      <c r="K20" s="148">
        <f t="shared" si="3"/>
        <v>787403.13430069725</v>
      </c>
      <c r="L20" s="148">
        <f t="shared" si="4"/>
        <v>294077.66682319017</v>
      </c>
      <c r="M20" s="148">
        <f t="shared" si="5"/>
        <v>1821866.5828204639</v>
      </c>
      <c r="N20" s="149">
        <f t="shared" si="6"/>
        <v>7.1858652389510226E-3</v>
      </c>
    </row>
    <row r="21" spans="1:14">
      <c r="A21" s="4" t="s">
        <v>14</v>
      </c>
      <c r="B21" s="145">
        <v>34110</v>
      </c>
      <c r="C21" s="128">
        <f t="shared" si="0"/>
        <v>6.6627548293740953E-3</v>
      </c>
      <c r="E21" s="93">
        <v>37512</v>
      </c>
      <c r="F21" s="128">
        <f t="shared" si="1"/>
        <v>6.7795054062362702E-3</v>
      </c>
      <c r="H21" s="146">
        <f>+'COEF Art 14 F I'!AQ21</f>
        <v>2.3570333897761319E-2</v>
      </c>
      <c r="J21" s="147">
        <f t="shared" si="2"/>
        <v>591233.96965164982</v>
      </c>
      <c r="K21" s="148">
        <f t="shared" si="3"/>
        <v>601594.08476695092</v>
      </c>
      <c r="L21" s="148">
        <f t="shared" si="4"/>
        <v>1792769.6490111332</v>
      </c>
      <c r="M21" s="148">
        <f t="shared" si="5"/>
        <v>2985597.7034297339</v>
      </c>
      <c r="N21" s="149">
        <f t="shared" si="6"/>
        <v>1.1775891251792023E-2</v>
      </c>
    </row>
    <row r="22" spans="1:14">
      <c r="A22" s="4" t="s">
        <v>15</v>
      </c>
      <c r="B22" s="145">
        <v>1632</v>
      </c>
      <c r="C22" s="128">
        <f t="shared" si="0"/>
        <v>3.1878088189793386E-4</v>
      </c>
      <c r="E22" s="93">
        <v>1822</v>
      </c>
      <c r="F22" s="128">
        <f t="shared" si="1"/>
        <v>3.2928819711458958E-4</v>
      </c>
      <c r="H22" s="146">
        <f>+'COEF Art 14 F I'!AQ22</f>
        <v>3.0255048816726815E-3</v>
      </c>
      <c r="J22" s="147">
        <f t="shared" si="2"/>
        <v>28287.711476736808</v>
      </c>
      <c r="K22" s="148">
        <f t="shared" si="3"/>
        <v>29220.10083294371</v>
      </c>
      <c r="L22" s="148">
        <f t="shared" si="4"/>
        <v>230121.1916778562</v>
      </c>
      <c r="M22" s="148">
        <f t="shared" si="5"/>
        <v>287629.00398753671</v>
      </c>
      <c r="N22" s="149">
        <f t="shared" si="6"/>
        <v>1.1344756421561876E-3</v>
      </c>
    </row>
    <row r="23" spans="1:14">
      <c r="A23" s="4" t="s">
        <v>16</v>
      </c>
      <c r="B23" s="145">
        <v>2861</v>
      </c>
      <c r="C23" s="128">
        <f t="shared" si="0"/>
        <v>5.588432004350421E-4</v>
      </c>
      <c r="E23" s="93">
        <v>3278</v>
      </c>
      <c r="F23" s="128">
        <f t="shared" si="1"/>
        <v>5.9242958844216501E-4</v>
      </c>
      <c r="H23" s="146">
        <f>+'COEF Art 14 F I'!AQ23</f>
        <v>1.1288486414847783E-3</v>
      </c>
      <c r="J23" s="147">
        <f t="shared" si="2"/>
        <v>49590.160867000006</v>
      </c>
      <c r="K23" s="148">
        <f t="shared" si="3"/>
        <v>52570.521696152296</v>
      </c>
      <c r="L23" s="148">
        <f t="shared" si="4"/>
        <v>85860.709125277834</v>
      </c>
      <c r="M23" s="148">
        <f t="shared" si="5"/>
        <v>188021.39168843016</v>
      </c>
      <c r="N23" s="149">
        <f t="shared" si="6"/>
        <v>7.4160006855245606E-4</v>
      </c>
    </row>
    <row r="24" spans="1:14">
      <c r="A24" s="4" t="s">
        <v>17</v>
      </c>
      <c r="B24" s="145">
        <v>41130</v>
      </c>
      <c r="C24" s="128">
        <f t="shared" si="0"/>
        <v>8.0339814169497672E-3</v>
      </c>
      <c r="E24" s="93">
        <v>44543</v>
      </c>
      <c r="F24" s="128">
        <f t="shared" si="1"/>
        <v>8.0502108474616706E-3</v>
      </c>
      <c r="H24" s="146">
        <f>+'COEF Art 14 F I'!AQ24</f>
        <v>1.7531571126368089E-2</v>
      </c>
      <c r="J24" s="147">
        <f t="shared" si="2"/>
        <v>712912.72857731918</v>
      </c>
      <c r="K24" s="148">
        <f t="shared" si="3"/>
        <v>714352.88221833797</v>
      </c>
      <c r="L24" s="148">
        <f t="shared" si="4"/>
        <v>1333458.7770866423</v>
      </c>
      <c r="M24" s="148">
        <f t="shared" si="5"/>
        <v>2760724.3878822997</v>
      </c>
      <c r="N24" s="149">
        <f t="shared" si="6"/>
        <v>1.0888938630454431E-2</v>
      </c>
    </row>
    <row r="25" spans="1:14">
      <c r="A25" s="4" t="s">
        <v>18</v>
      </c>
      <c r="B25" s="145">
        <v>247370</v>
      </c>
      <c r="C25" s="128">
        <f t="shared" si="0"/>
        <v>4.8319134041110233E-2</v>
      </c>
      <c r="E25" s="93">
        <v>290911</v>
      </c>
      <c r="F25" s="128">
        <f t="shared" si="1"/>
        <v>5.2576047591000201E-2</v>
      </c>
      <c r="H25" s="146">
        <f>+'COEF Art 14 F I'!AQ25</f>
        <v>2.3505232293335766E-2</v>
      </c>
      <c r="J25" s="147">
        <f t="shared" si="2"/>
        <v>4287702.9338237653</v>
      </c>
      <c r="K25" s="148">
        <f t="shared" si="3"/>
        <v>4665449.3706984017</v>
      </c>
      <c r="L25" s="148">
        <f t="shared" si="4"/>
        <v>1787817.9932126915</v>
      </c>
      <c r="M25" s="148">
        <f t="shared" si="5"/>
        <v>10740970.29773486</v>
      </c>
      <c r="N25" s="149">
        <f t="shared" si="6"/>
        <v>4.2364883259239393E-2</v>
      </c>
    </row>
    <row r="26" spans="1:14">
      <c r="A26" s="4" t="s">
        <v>19</v>
      </c>
      <c r="B26" s="145">
        <v>5479</v>
      </c>
      <c r="C26" s="128">
        <f t="shared" si="0"/>
        <v>1.0702208651463111E-3</v>
      </c>
      <c r="E26" s="93">
        <v>6059</v>
      </c>
      <c r="F26" s="128">
        <f t="shared" si="1"/>
        <v>1.0950368750369365E-3</v>
      </c>
      <c r="H26" s="146">
        <f>+'COEF Art 14 F I'!AQ26</f>
        <v>2.7232098342419302E-3</v>
      </c>
      <c r="J26" s="147">
        <f t="shared" si="2"/>
        <v>94968.364694265314</v>
      </c>
      <c r="K26" s="148">
        <f t="shared" si="3"/>
        <v>97170.46703995936</v>
      </c>
      <c r="L26" s="148">
        <f t="shared" si="4"/>
        <v>207128.50144143551</v>
      </c>
      <c r="M26" s="148">
        <f t="shared" si="5"/>
        <v>399267.33317566023</v>
      </c>
      <c r="N26" s="149">
        <f t="shared" si="6"/>
        <v>1.574803159336716E-3</v>
      </c>
    </row>
    <row r="27" spans="1:14">
      <c r="A27" s="4" t="s">
        <v>20</v>
      </c>
      <c r="B27" s="145">
        <v>425148</v>
      </c>
      <c r="C27" s="128">
        <f t="shared" si="0"/>
        <v>8.3044763711484545E-2</v>
      </c>
      <c r="E27" s="93">
        <v>459071</v>
      </c>
      <c r="F27" s="128">
        <f t="shared" si="1"/>
        <v>8.2967432457514687E-2</v>
      </c>
      <c r="H27" s="146">
        <f>+'COEF Art 14 F I'!AQ27</f>
        <v>4.5708276578502877E-2</v>
      </c>
      <c r="J27" s="147">
        <f t="shared" si="2"/>
        <v>7369156.8375684433</v>
      </c>
      <c r="K27" s="148">
        <f t="shared" si="3"/>
        <v>7362294.6813832615</v>
      </c>
      <c r="L27" s="148">
        <f t="shared" si="4"/>
        <v>3476591.0111408895</v>
      </c>
      <c r="M27" s="148">
        <f t="shared" si="5"/>
        <v>18208042.530092593</v>
      </c>
      <c r="N27" s="149">
        <f t="shared" si="6"/>
        <v>7.1816751632700584E-2</v>
      </c>
    </row>
    <row r="28" spans="1:14">
      <c r="A28" s="4" t="s">
        <v>21</v>
      </c>
      <c r="B28" s="145">
        <v>14795</v>
      </c>
      <c r="C28" s="128">
        <f t="shared" si="0"/>
        <v>2.8899283993136836E-3</v>
      </c>
      <c r="E28" s="93">
        <v>16112</v>
      </c>
      <c r="F28" s="128">
        <f t="shared" si="1"/>
        <v>2.9119052864491038E-3</v>
      </c>
      <c r="H28" s="146">
        <f>+'COEF Art 14 F I'!AQ28</f>
        <v>6.3385163746026169E-3</v>
      </c>
      <c r="J28" s="147">
        <f t="shared" si="2"/>
        <v>256444.05104063792</v>
      </c>
      <c r="K28" s="148">
        <f t="shared" si="3"/>
        <v>258394.21768407742</v>
      </c>
      <c r="L28" s="148">
        <f t="shared" si="4"/>
        <v>482110.25882950879</v>
      </c>
      <c r="M28" s="148">
        <f t="shared" si="5"/>
        <v>996948.52755422413</v>
      </c>
      <c r="N28" s="149">
        <f t="shared" si="6"/>
        <v>3.9321967023977604E-3</v>
      </c>
    </row>
    <row r="29" spans="1:14">
      <c r="A29" s="4" t="s">
        <v>22</v>
      </c>
      <c r="B29" s="145">
        <v>1044</v>
      </c>
      <c r="C29" s="128">
        <f t="shared" si="0"/>
        <v>2.0392600533176652E-4</v>
      </c>
      <c r="E29" s="93">
        <v>1196</v>
      </c>
      <c r="F29" s="128">
        <f t="shared" si="1"/>
        <v>2.1615185716193695E-4</v>
      </c>
      <c r="H29" s="146">
        <f>+'COEF Art 14 F I'!AQ29</f>
        <v>5.2818104864373039E-4</v>
      </c>
      <c r="J29" s="147">
        <f t="shared" si="2"/>
        <v>18095.815429971342</v>
      </c>
      <c r="K29" s="148">
        <f t="shared" si="3"/>
        <v>19180.702851921338</v>
      </c>
      <c r="L29" s="148">
        <f t="shared" si="4"/>
        <v>40173.675829059379</v>
      </c>
      <c r="M29" s="148">
        <f t="shared" si="5"/>
        <v>77450.194110952056</v>
      </c>
      <c r="N29" s="149">
        <f t="shared" si="6"/>
        <v>3.0548156646591532E-4</v>
      </c>
    </row>
    <row r="30" spans="1:14">
      <c r="A30" s="4" t="s">
        <v>23</v>
      </c>
      <c r="B30" s="145">
        <v>6011</v>
      </c>
      <c r="C30" s="128">
        <f t="shared" si="0"/>
        <v>1.17413718203951E-3</v>
      </c>
      <c r="E30" s="93">
        <v>6546</v>
      </c>
      <c r="F30" s="128">
        <f t="shared" si="1"/>
        <v>1.1830518871087286E-3</v>
      </c>
      <c r="H30" s="146">
        <f>+'COEF Art 14 F I'!AQ30</f>
        <v>5.2015325600007394E-3</v>
      </c>
      <c r="J30" s="147">
        <f t="shared" si="2"/>
        <v>104189.60397467215</v>
      </c>
      <c r="K30" s="148">
        <f t="shared" si="3"/>
        <v>104980.6696226397</v>
      </c>
      <c r="L30" s="148">
        <f t="shared" si="4"/>
        <v>395630.78496729309</v>
      </c>
      <c r="M30" s="148">
        <f t="shared" si="5"/>
        <v>604801.05856460496</v>
      </c>
      <c r="N30" s="149">
        <f t="shared" si="6"/>
        <v>2.3854759422021056E-3</v>
      </c>
    </row>
    <row r="31" spans="1:14">
      <c r="A31" s="4" t="s">
        <v>24</v>
      </c>
      <c r="B31" s="145">
        <v>67294</v>
      </c>
      <c r="C31" s="128">
        <f t="shared" si="0"/>
        <v>1.3144632761298751E-2</v>
      </c>
      <c r="E31" s="93">
        <v>88975</v>
      </c>
      <c r="F31" s="128">
        <f t="shared" si="1"/>
        <v>1.6080360778414165E-2</v>
      </c>
      <c r="H31" s="146">
        <f>+'COEF Art 14 F I'!AQ31</f>
        <v>5.1002466585912069E-3</v>
      </c>
      <c r="J31" s="147">
        <f t="shared" si="2"/>
        <v>1166417.4363452983</v>
      </c>
      <c r="K31" s="148">
        <f t="shared" si="3"/>
        <v>1426925.6155933957</v>
      </c>
      <c r="L31" s="148">
        <f t="shared" si="4"/>
        <v>387926.93610764708</v>
      </c>
      <c r="M31" s="148">
        <f t="shared" si="5"/>
        <v>2981269.9880463411</v>
      </c>
      <c r="N31" s="149">
        <f t="shared" si="6"/>
        <v>1.1758821736476884E-2</v>
      </c>
    </row>
    <row r="32" spans="1:14">
      <c r="A32" s="4" t="s">
        <v>25</v>
      </c>
      <c r="B32" s="145">
        <v>682880</v>
      </c>
      <c r="C32" s="128">
        <f t="shared" si="0"/>
        <v>0.1333879219549394</v>
      </c>
      <c r="E32" s="93">
        <v>706231</v>
      </c>
      <c r="F32" s="128">
        <f t="shared" si="1"/>
        <v>0.12763640655128086</v>
      </c>
      <c r="H32" s="146">
        <f>+'COEF Art 14 F I'!AQ32</f>
        <v>8.1298622370956614E-2</v>
      </c>
      <c r="J32" s="147">
        <f t="shared" si="2"/>
        <v>11836465.939481638</v>
      </c>
      <c r="K32" s="148">
        <f t="shared" si="3"/>
        <v>11326092.772420786</v>
      </c>
      <c r="L32" s="148">
        <f t="shared" si="4"/>
        <v>6183607.8913974017</v>
      </c>
      <c r="M32" s="148">
        <f t="shared" si="5"/>
        <v>29346166.603299826</v>
      </c>
      <c r="N32" s="149">
        <f t="shared" si="6"/>
        <v>0.11574810168846408</v>
      </c>
    </row>
    <row r="33" spans="1:14">
      <c r="A33" s="4" t="s">
        <v>26</v>
      </c>
      <c r="B33" s="145">
        <v>1764</v>
      </c>
      <c r="C33" s="128">
        <f t="shared" si="0"/>
        <v>3.4456462969850206E-4</v>
      </c>
      <c r="E33" s="93">
        <v>1986</v>
      </c>
      <c r="F33" s="128">
        <f t="shared" si="1"/>
        <v>3.5892774943445383E-4</v>
      </c>
      <c r="H33" s="146">
        <f>+'COEF Art 14 F I'!AQ33</f>
        <v>1.3775116841786808E-3</v>
      </c>
      <c r="J33" s="147">
        <f t="shared" si="2"/>
        <v>30575.688140296406</v>
      </c>
      <c r="K33" s="148">
        <f t="shared" si="3"/>
        <v>31850.230655447973</v>
      </c>
      <c r="L33" s="148">
        <f t="shared" si="4"/>
        <v>104774.12620736376</v>
      </c>
      <c r="M33" s="148">
        <f t="shared" si="5"/>
        <v>167200.04500310816</v>
      </c>
      <c r="N33" s="149">
        <f t="shared" si="6"/>
        <v>6.5947583795013883E-4</v>
      </c>
    </row>
    <row r="34" spans="1:14">
      <c r="A34" s="4" t="s">
        <v>27</v>
      </c>
      <c r="B34" s="145">
        <v>13836</v>
      </c>
      <c r="C34" s="128">
        <f t="shared" si="0"/>
        <v>2.702605564914101E-3</v>
      </c>
      <c r="E34" s="93">
        <v>15875</v>
      </c>
      <c r="F34" s="128">
        <f t="shared" si="1"/>
        <v>2.8690725187673488E-3</v>
      </c>
      <c r="H34" s="146">
        <f>+'COEF Art 14 F I'!AQ34</f>
        <v>3.2187586547037547E-3</v>
      </c>
      <c r="J34" s="147">
        <f t="shared" si="2"/>
        <v>239821.55391674663</v>
      </c>
      <c r="K34" s="148">
        <f t="shared" si="3"/>
        <v>254593.35934301943</v>
      </c>
      <c r="L34" s="148">
        <f t="shared" si="4"/>
        <v>244820.15607733381</v>
      </c>
      <c r="M34" s="148">
        <f t="shared" si="5"/>
        <v>739235.06933709991</v>
      </c>
      <c r="N34" s="149">
        <f t="shared" si="6"/>
        <v>2.9157149256996339E-3</v>
      </c>
    </row>
    <row r="35" spans="1:14">
      <c r="A35" s="4" t="s">
        <v>28</v>
      </c>
      <c r="B35" s="145">
        <v>1511</v>
      </c>
      <c r="C35" s="128">
        <f t="shared" si="0"/>
        <v>2.9514577974741303E-4</v>
      </c>
      <c r="E35" s="93">
        <v>1700</v>
      </c>
      <c r="F35" s="128">
        <f t="shared" si="1"/>
        <v>3.0723926185225153E-4</v>
      </c>
      <c r="H35" s="146">
        <f>+'COEF Art 14 F I'!AQ35</f>
        <v>2.1051500554698423E-3</v>
      </c>
      <c r="J35" s="147">
        <f t="shared" si="2"/>
        <v>26190.399535140514</v>
      </c>
      <c r="K35" s="148">
        <f t="shared" si="3"/>
        <v>27263.540843032002</v>
      </c>
      <c r="L35" s="148">
        <f t="shared" si="4"/>
        <v>160118.61106553487</v>
      </c>
      <c r="M35" s="148">
        <f t="shared" si="5"/>
        <v>213572.55144370737</v>
      </c>
      <c r="N35" s="149">
        <f t="shared" si="6"/>
        <v>8.4237978120083523E-4</v>
      </c>
    </row>
    <row r="36" spans="1:14">
      <c r="A36" s="4" t="s">
        <v>29</v>
      </c>
      <c r="B36" s="145">
        <v>6921</v>
      </c>
      <c r="C36" s="128">
        <f t="shared" si="0"/>
        <v>1.3518887767252452E-3</v>
      </c>
      <c r="E36" s="93">
        <v>7661</v>
      </c>
      <c r="F36" s="128">
        <f t="shared" si="1"/>
        <v>1.3845646970882936E-3</v>
      </c>
      <c r="H36" s="146">
        <f>+'COEF Art 14 F I'!AQ36</f>
        <v>2.3337408779132295E-3</v>
      </c>
      <c r="J36" s="147">
        <f t="shared" si="2"/>
        <v>119962.77642799966</v>
      </c>
      <c r="K36" s="148">
        <f t="shared" si="3"/>
        <v>122862.3449402754</v>
      </c>
      <c r="L36" s="148">
        <f t="shared" si="4"/>
        <v>177505.32651456466</v>
      </c>
      <c r="M36" s="148">
        <f t="shared" si="5"/>
        <v>420330.44788283971</v>
      </c>
      <c r="N36" s="149">
        <f t="shared" si="6"/>
        <v>1.6578809792087074E-3</v>
      </c>
    </row>
    <row r="37" spans="1:14">
      <c r="A37" s="4" t="s">
        <v>30</v>
      </c>
      <c r="B37" s="145">
        <v>3571</v>
      </c>
      <c r="C37" s="128">
        <f t="shared" si="0"/>
        <v>6.9752851057446193E-4</v>
      </c>
      <c r="E37" s="93">
        <v>3937</v>
      </c>
      <c r="F37" s="128">
        <f t="shared" si="1"/>
        <v>7.1152998465430256E-4</v>
      </c>
      <c r="H37" s="146">
        <f>+'COEF Art 14 F I'!AQ37</f>
        <v>2.7260874453038154E-3</v>
      </c>
      <c r="J37" s="147">
        <f t="shared" si="2"/>
        <v>61896.702011903893</v>
      </c>
      <c r="K37" s="148">
        <f t="shared" si="3"/>
        <v>63139.153117068825</v>
      </c>
      <c r="L37" s="148">
        <f t="shared" si="4"/>
        <v>207347.37376610361</v>
      </c>
      <c r="M37" s="148">
        <f t="shared" si="5"/>
        <v>332383.22889507632</v>
      </c>
      <c r="N37" s="149">
        <f t="shared" si="6"/>
        <v>1.3109967069212121E-3</v>
      </c>
    </row>
    <row r="38" spans="1:14">
      <c r="A38" s="4" t="s">
        <v>31</v>
      </c>
      <c r="B38" s="145">
        <v>333481</v>
      </c>
      <c r="C38" s="128">
        <f t="shared" si="0"/>
        <v>6.5139318183949066E-2</v>
      </c>
      <c r="E38" s="93">
        <v>385877</v>
      </c>
      <c r="F38" s="128">
        <f t="shared" si="1"/>
        <v>6.9739155673977218E-2</v>
      </c>
      <c r="H38" s="146">
        <f>+'COEF Art 14 F I'!AQ38</f>
        <v>2.4538329513775606E-2</v>
      </c>
      <c r="J38" s="147">
        <f t="shared" si="2"/>
        <v>5780278.3768221</v>
      </c>
      <c r="K38" s="148">
        <f t="shared" si="3"/>
        <v>6188454.9116980359</v>
      </c>
      <c r="L38" s="148">
        <f t="shared" si="4"/>
        <v>1866395.8084153102</v>
      </c>
      <c r="M38" s="148">
        <f t="shared" si="5"/>
        <v>13835129.096935445</v>
      </c>
      <c r="N38" s="149">
        <f t="shared" si="6"/>
        <v>5.4568964704406878E-2</v>
      </c>
    </row>
    <row r="39" spans="1:14">
      <c r="A39" s="4" t="s">
        <v>32</v>
      </c>
      <c r="B39" s="145">
        <v>5238</v>
      </c>
      <c r="C39" s="128">
        <f t="shared" si="0"/>
        <v>1.0231459922680009E-3</v>
      </c>
      <c r="E39" s="93">
        <v>5719</v>
      </c>
      <c r="F39" s="128">
        <f t="shared" si="1"/>
        <v>1.0335890226664862E-3</v>
      </c>
      <c r="H39" s="146">
        <f>+'COEF Art 14 F I'!AQ39</f>
        <v>4.4212673286792535E-3</v>
      </c>
      <c r="J39" s="147">
        <f t="shared" si="2"/>
        <v>90791.073967614822</v>
      </c>
      <c r="K39" s="148">
        <f t="shared" si="3"/>
        <v>91717.758871352955</v>
      </c>
      <c r="L39" s="148">
        <f t="shared" si="4"/>
        <v>336283.47868985968</v>
      </c>
      <c r="M39" s="148">
        <f t="shared" si="5"/>
        <v>518792.31152882747</v>
      </c>
      <c r="N39" s="149">
        <f t="shared" si="6"/>
        <v>2.0462374538308464E-3</v>
      </c>
    </row>
    <row r="40" spans="1:14">
      <c r="A40" s="4" t="s">
        <v>33</v>
      </c>
      <c r="B40" s="145">
        <v>79853</v>
      </c>
      <c r="C40" s="128">
        <f t="shared" si="0"/>
        <v>1.5597800099384627E-2</v>
      </c>
      <c r="E40" s="93">
        <v>87683</v>
      </c>
      <c r="F40" s="128">
        <f t="shared" si="1"/>
        <v>1.5846858939406454E-2</v>
      </c>
      <c r="H40" s="146">
        <f>+'COEF Art 14 F I'!AQ40</f>
        <v>1.6987872554517492E-2</v>
      </c>
      <c r="J40" s="147">
        <f t="shared" ref="J40:J58" si="7">+C40*J$6</f>
        <v>1384104.54935776</v>
      </c>
      <c r="K40" s="148">
        <f t="shared" ref="K40:K58" si="8">+F40*K$6</f>
        <v>1406205.3245526913</v>
      </c>
      <c r="L40" s="148">
        <f t="shared" ref="L40:L58" si="9">+H40*L$6</f>
        <v>1292104.8318242449</v>
      </c>
      <c r="M40" s="148">
        <f t="shared" si="5"/>
        <v>4082414.7057346962</v>
      </c>
      <c r="N40" s="149">
        <f t="shared" si="6"/>
        <v>1.6101992429932127E-2</v>
      </c>
    </row>
    <row r="41" spans="1:14">
      <c r="A41" s="4" t="s">
        <v>34</v>
      </c>
      <c r="B41" s="145">
        <v>5630</v>
      </c>
      <c r="C41" s="128">
        <f t="shared" si="0"/>
        <v>1.0997159099787792E-3</v>
      </c>
      <c r="E41" s="93">
        <v>6150</v>
      </c>
      <c r="F41" s="128">
        <f t="shared" si="1"/>
        <v>1.11148321199491E-3</v>
      </c>
      <c r="H41" s="146">
        <f>+'COEF Art 14 F I'!AQ41</f>
        <v>3.9262949885903557E-3</v>
      </c>
      <c r="J41" s="147">
        <f t="shared" si="7"/>
        <v>97585.671332125145</v>
      </c>
      <c r="K41" s="148">
        <f t="shared" si="8"/>
        <v>98629.868343909897</v>
      </c>
      <c r="L41" s="148">
        <f t="shared" si="9"/>
        <v>298635.67139699508</v>
      </c>
      <c r="M41" s="148">
        <f t="shared" si="5"/>
        <v>494851.21107303014</v>
      </c>
      <c r="N41" s="149">
        <f t="shared" si="6"/>
        <v>1.951808189267898E-3</v>
      </c>
    </row>
    <row r="42" spans="1:14">
      <c r="A42" s="4" t="s">
        <v>35</v>
      </c>
      <c r="B42" s="145">
        <v>955</v>
      </c>
      <c r="C42" s="128">
        <f t="shared" si="0"/>
        <v>1.8654150870865615E-4</v>
      </c>
      <c r="E42" s="93">
        <v>1057</v>
      </c>
      <c r="F42" s="128">
        <f t="shared" si="1"/>
        <v>1.910305292810764E-4</v>
      </c>
      <c r="H42" s="146">
        <f>+'COEF Art 14 F I'!AQ42</f>
        <v>3.8095314274861343E-3</v>
      </c>
      <c r="J42" s="147">
        <f t="shared" si="7"/>
        <v>16553.164497722824</v>
      </c>
      <c r="K42" s="148">
        <f t="shared" si="8"/>
        <v>16951.50745357931</v>
      </c>
      <c r="L42" s="148">
        <f t="shared" si="9"/>
        <v>289754.58513974922</v>
      </c>
      <c r="M42" s="148">
        <f t="shared" si="5"/>
        <v>323259.25709105138</v>
      </c>
      <c r="N42" s="149">
        <f t="shared" si="6"/>
        <v>1.2750096415422468E-3</v>
      </c>
    </row>
    <row r="43" spans="1:14">
      <c r="A43" s="4" t="s">
        <v>36</v>
      </c>
      <c r="B43" s="145">
        <v>6996</v>
      </c>
      <c r="C43" s="128">
        <f t="shared" si="0"/>
        <v>1.3665386334301135E-3</v>
      </c>
      <c r="E43" s="93">
        <v>7554</v>
      </c>
      <c r="F43" s="128">
        <f t="shared" si="1"/>
        <v>1.3652266964893577E-3</v>
      </c>
      <c r="H43" s="146">
        <f>+'COEF Art 14 F I'!AQ43</f>
        <v>3.8428381959386597E-3</v>
      </c>
      <c r="J43" s="147">
        <f t="shared" si="7"/>
        <v>121262.76316865852</v>
      </c>
      <c r="K43" s="148">
        <f t="shared" si="8"/>
        <v>121146.34560486104</v>
      </c>
      <c r="L43" s="148">
        <f t="shared" si="9"/>
        <v>292287.912153585</v>
      </c>
      <c r="M43" s="148">
        <f t="shared" si="5"/>
        <v>534697.02092710463</v>
      </c>
      <c r="N43" s="149">
        <f t="shared" si="6"/>
        <v>2.1089693242534132E-3</v>
      </c>
    </row>
    <row r="44" spans="1:14">
      <c r="A44" s="4" t="s">
        <v>37</v>
      </c>
      <c r="B44" s="145">
        <v>5326</v>
      </c>
      <c r="C44" s="128">
        <f t="shared" si="0"/>
        <v>1.0403351574683798E-3</v>
      </c>
      <c r="E44" s="93">
        <v>5846</v>
      </c>
      <c r="F44" s="128">
        <f t="shared" si="1"/>
        <v>1.056541602816625E-3</v>
      </c>
      <c r="H44" s="146">
        <f>+'COEF Art 14 F I'!AQ44</f>
        <v>4.8561665346687479E-3</v>
      </c>
      <c r="J44" s="147">
        <f t="shared" si="7"/>
        <v>92316.391743321234</v>
      </c>
      <c r="K44" s="148">
        <f t="shared" si="8"/>
        <v>93754.505746097115</v>
      </c>
      <c r="L44" s="148">
        <f t="shared" si="9"/>
        <v>369362.09778193198</v>
      </c>
      <c r="M44" s="148">
        <f t="shared" si="5"/>
        <v>555432.99527135026</v>
      </c>
      <c r="N44" s="149">
        <f t="shared" si="6"/>
        <v>2.1907568265003758E-3</v>
      </c>
    </row>
    <row r="45" spans="1:14">
      <c r="A45" s="4" t="s">
        <v>38</v>
      </c>
      <c r="B45" s="145">
        <v>60829</v>
      </c>
      <c r="C45" s="128">
        <f t="shared" si="0"/>
        <v>1.1881815113339104E-2</v>
      </c>
      <c r="E45" s="93">
        <v>66834</v>
      </c>
      <c r="F45" s="128">
        <f t="shared" si="1"/>
        <v>1.2078840486254929E-2</v>
      </c>
      <c r="H45" s="146">
        <f>+'COEF Art 14 F I'!AQ45</f>
        <v>1.1990238890005158E-2</v>
      </c>
      <c r="J45" s="147">
        <f t="shared" si="7"/>
        <v>1054358.5793005044</v>
      </c>
      <c r="K45" s="148">
        <f t="shared" si="8"/>
        <v>1071842.0521783535</v>
      </c>
      <c r="L45" s="148">
        <f t="shared" si="9"/>
        <v>911982.68381067889</v>
      </c>
      <c r="M45" s="148">
        <f t="shared" si="5"/>
        <v>3038183.315289537</v>
      </c>
      <c r="N45" s="149">
        <f t="shared" si="6"/>
        <v>1.1983301126859459E-2</v>
      </c>
    </row>
    <row r="46" spans="1:14">
      <c r="A46" s="4" t="s">
        <v>39</v>
      </c>
      <c r="B46" s="145">
        <v>1109171</v>
      </c>
      <c r="C46" s="128">
        <f t="shared" si="0"/>
        <v>0.21665594948260614</v>
      </c>
      <c r="E46" s="93">
        <v>1115043</v>
      </c>
      <c r="F46" s="128">
        <f t="shared" si="1"/>
        <v>0.20152058132560005</v>
      </c>
      <c r="H46" s="146">
        <f>+'COEF Art 14 F I'!AQ46</f>
        <v>0.27687040159666187</v>
      </c>
      <c r="J46" s="147">
        <f t="shared" si="7"/>
        <v>19225434.574977722</v>
      </c>
      <c r="K46" s="148">
        <f t="shared" si="8"/>
        <v>17882364.924845256</v>
      </c>
      <c r="L46" s="148">
        <f t="shared" si="9"/>
        <v>21058880.830668382</v>
      </c>
      <c r="M46" s="148">
        <f t="shared" si="5"/>
        <v>58166680.330491357</v>
      </c>
      <c r="N46" s="149">
        <f t="shared" si="6"/>
        <v>0.2294229062618707</v>
      </c>
    </row>
    <row r="47" spans="1:14">
      <c r="A47" s="4" t="s">
        <v>40</v>
      </c>
      <c r="B47" s="145">
        <v>971</v>
      </c>
      <c r="C47" s="128">
        <f t="shared" si="0"/>
        <v>1.8966681147236138E-4</v>
      </c>
      <c r="E47" s="93">
        <v>1080</v>
      </c>
      <c r="F47" s="128">
        <f t="shared" si="1"/>
        <v>1.9518729576495979E-4</v>
      </c>
      <c r="H47" s="146">
        <f>+'COEF Art 14 F I'!AQ47</f>
        <v>1.0369956733375309E-3</v>
      </c>
      <c r="J47" s="147">
        <f t="shared" si="7"/>
        <v>16830.495002396714</v>
      </c>
      <c r="K47" s="148">
        <f t="shared" si="8"/>
        <v>17320.367123808566</v>
      </c>
      <c r="L47" s="148">
        <f t="shared" si="9"/>
        <v>78874.333192707272</v>
      </c>
      <c r="M47" s="148">
        <f t="shared" si="5"/>
        <v>113025.19531891255</v>
      </c>
      <c r="N47" s="149">
        <f t="shared" si="6"/>
        <v>4.4579763953432161E-4</v>
      </c>
    </row>
    <row r="48" spans="1:14">
      <c r="A48" s="4" t="s">
        <v>41</v>
      </c>
      <c r="B48" s="145">
        <v>87168</v>
      </c>
      <c r="C48" s="128">
        <f t="shared" si="0"/>
        <v>1.7026649456666116E-2</v>
      </c>
      <c r="E48" s="93">
        <v>108796</v>
      </c>
      <c r="F48" s="128">
        <f t="shared" si="1"/>
        <v>1.9662589842633856E-2</v>
      </c>
      <c r="H48" s="146">
        <f>+'COEF Art 14 F I'!AQ48</f>
        <v>6.8249328385285432E-3</v>
      </c>
      <c r="J48" s="147">
        <f t="shared" si="7"/>
        <v>1510896.5894633543</v>
      </c>
      <c r="K48" s="148">
        <f t="shared" si="8"/>
        <v>1744802.4644461821</v>
      </c>
      <c r="L48" s="148">
        <f t="shared" si="9"/>
        <v>519107.30253233662</v>
      </c>
      <c r="M48" s="148">
        <f t="shared" si="5"/>
        <v>3774806.3564418731</v>
      </c>
      <c r="N48" s="149">
        <f t="shared" si="6"/>
        <v>1.4888713606313553E-2</v>
      </c>
    </row>
    <row r="49" spans="1:14">
      <c r="A49" s="4" t="s">
        <v>42</v>
      </c>
      <c r="B49" s="145">
        <v>4469</v>
      </c>
      <c r="C49" s="128">
        <f t="shared" si="0"/>
        <v>8.7293612818741819E-4</v>
      </c>
      <c r="E49" s="93">
        <v>5203</v>
      </c>
      <c r="F49" s="128">
        <f t="shared" si="1"/>
        <v>9.4033287024544981E-4</v>
      </c>
      <c r="H49" s="146">
        <f>+'COEF Art 14 F I'!AQ49</f>
        <v>1.8957386768042493E-3</v>
      </c>
      <c r="J49" s="147">
        <f t="shared" si="7"/>
        <v>77461.876586725979</v>
      </c>
      <c r="K49" s="148">
        <f t="shared" si="8"/>
        <v>83442.472356644415</v>
      </c>
      <c r="L49" s="148">
        <f t="shared" si="9"/>
        <v>144190.69229027684</v>
      </c>
      <c r="M49" s="148">
        <f t="shared" si="5"/>
        <v>305095.04123364727</v>
      </c>
      <c r="N49" s="149">
        <f t="shared" si="6"/>
        <v>1.2033657524927787E-3</v>
      </c>
    </row>
    <row r="50" spans="1:14">
      <c r="A50" s="4" t="s">
        <v>43</v>
      </c>
      <c r="B50" s="145">
        <v>2640</v>
      </c>
      <c r="C50" s="128">
        <f t="shared" si="0"/>
        <v>5.1567495601136364E-4</v>
      </c>
      <c r="E50" s="93">
        <v>2942</v>
      </c>
      <c r="F50" s="128">
        <f t="shared" si="1"/>
        <v>5.3170465198195533E-4</v>
      </c>
      <c r="H50" s="146">
        <f>+'COEF Art 14 F I'!AQ50</f>
        <v>3.291914035524045E-3</v>
      </c>
      <c r="J50" s="147">
        <f t="shared" si="7"/>
        <v>45759.533271191904</v>
      </c>
      <c r="K50" s="148">
        <f t="shared" si="8"/>
        <v>47181.963035411856</v>
      </c>
      <c r="L50" s="148">
        <f t="shared" si="9"/>
        <v>250384.38554329501</v>
      </c>
      <c r="M50" s="148">
        <f t="shared" si="5"/>
        <v>343325.88184989878</v>
      </c>
      <c r="N50" s="149">
        <f t="shared" si="6"/>
        <v>1.3541570734548751E-3</v>
      </c>
    </row>
    <row r="51" spans="1:14">
      <c r="A51" s="4" t="s">
        <v>44</v>
      </c>
      <c r="B51" s="145">
        <v>35456</v>
      </c>
      <c r="C51" s="128">
        <f t="shared" si="0"/>
        <v>6.9256709243707987E-3</v>
      </c>
      <c r="E51" s="93">
        <v>38710</v>
      </c>
      <c r="F51" s="128">
        <f t="shared" si="1"/>
        <v>6.9960187213533274E-3</v>
      </c>
      <c r="H51" s="146">
        <f>+'COEF Art 14 F I'!AQ51</f>
        <v>5.56656339581541E-3</v>
      </c>
      <c r="J51" s="147">
        <f t="shared" si="7"/>
        <v>614564.39835734095</v>
      </c>
      <c r="K51" s="148">
        <f t="shared" si="8"/>
        <v>620806.86237280525</v>
      </c>
      <c r="L51" s="148">
        <f t="shared" si="9"/>
        <v>423395.18602500838</v>
      </c>
      <c r="M51" s="148">
        <f t="shared" si="5"/>
        <v>1658766.4467551545</v>
      </c>
      <c r="N51" s="149">
        <f t="shared" si="6"/>
        <v>6.5425603947480669E-3</v>
      </c>
    </row>
    <row r="52" spans="1:14">
      <c r="A52" s="4" t="s">
        <v>45</v>
      </c>
      <c r="B52" s="145">
        <v>54192</v>
      </c>
      <c r="C52" s="128">
        <f t="shared" si="0"/>
        <v>1.0585400460669627E-2</v>
      </c>
      <c r="E52" s="93">
        <v>60377</v>
      </c>
      <c r="F52" s="128">
        <f t="shared" si="1"/>
        <v>1.0911873478149054E-2</v>
      </c>
      <c r="H52" s="146">
        <f>+'COEF Art 14 F I'!AQ52</f>
        <v>7.971184845572566E-3</v>
      </c>
      <c r="J52" s="147">
        <f t="shared" si="7"/>
        <v>939318.41933046642</v>
      </c>
      <c r="K52" s="148">
        <f t="shared" si="8"/>
        <v>968288.70910573145</v>
      </c>
      <c r="L52" s="148">
        <f t="shared" si="9"/>
        <v>606291.71906458598</v>
      </c>
      <c r="M52" s="148">
        <f t="shared" si="5"/>
        <v>2513898.8475007839</v>
      </c>
      <c r="N52" s="149">
        <f t="shared" si="6"/>
        <v>9.9154013322583084E-3</v>
      </c>
    </row>
    <row r="53" spans="1:14">
      <c r="A53" s="4" t="s">
        <v>46</v>
      </c>
      <c r="B53" s="145">
        <v>430143</v>
      </c>
      <c r="C53" s="128">
        <f t="shared" si="0"/>
        <v>8.4020444168028771E-2</v>
      </c>
      <c r="E53" s="93">
        <v>473285</v>
      </c>
      <c r="F53" s="128">
        <f t="shared" si="1"/>
        <v>8.553631414455462E-2</v>
      </c>
      <c r="H53" s="146">
        <f>+'COEF Art 14 F I'!AQ53</f>
        <v>6.8799785822066001E-2</v>
      </c>
      <c r="J53" s="147">
        <f t="shared" si="7"/>
        <v>7455735.9544963241</v>
      </c>
      <c r="K53" s="148">
        <f t="shared" si="8"/>
        <v>7590249.9575849418</v>
      </c>
      <c r="L53" s="148">
        <f t="shared" si="9"/>
        <v>5232941.0527349934</v>
      </c>
      <c r="M53" s="148">
        <f t="shared" si="5"/>
        <v>20278926.964816257</v>
      </c>
      <c r="N53" s="149">
        <f t="shared" si="6"/>
        <v>7.998480115602398E-2</v>
      </c>
    </row>
    <row r="54" spans="1:14">
      <c r="A54" s="4" t="s">
        <v>47</v>
      </c>
      <c r="B54" s="145">
        <v>123156</v>
      </c>
      <c r="C54" s="128">
        <f t="shared" si="0"/>
        <v>2.4056236697930111E-2</v>
      </c>
      <c r="E54" s="93">
        <v>136480</v>
      </c>
      <c r="F54" s="128">
        <f t="shared" si="1"/>
        <v>2.4665890857408994E-2</v>
      </c>
      <c r="H54" s="146">
        <f>+'COEF Art 14 F I'!AQ54</f>
        <v>0.14908858957337576</v>
      </c>
      <c r="J54" s="147">
        <f t="shared" si="7"/>
        <v>2134682.227101102</v>
      </c>
      <c r="K54" s="148">
        <f t="shared" si="8"/>
        <v>2188781.2083864752</v>
      </c>
      <c r="L54" s="148">
        <f t="shared" si="9"/>
        <v>11339741.709234413</v>
      </c>
      <c r="M54" s="148">
        <f t="shared" si="5"/>
        <v>15663205.14472199</v>
      </c>
      <c r="N54" s="149">
        <f t="shared" si="6"/>
        <v>6.1779321516381415E-2</v>
      </c>
    </row>
    <row r="55" spans="1:14">
      <c r="A55" s="4" t="s">
        <v>48</v>
      </c>
      <c r="B55" s="145">
        <v>296954</v>
      </c>
      <c r="C55" s="128">
        <f t="shared" si="0"/>
        <v>5.8004447305832756E-2</v>
      </c>
      <c r="E55" s="93">
        <v>318594</v>
      </c>
      <c r="F55" s="128">
        <f t="shared" si="1"/>
        <v>5.7579167876797781E-2</v>
      </c>
      <c r="H55" s="146">
        <f>+'COEF Art 14 F I'!AQ55</f>
        <v>3.5223175206024998E-2</v>
      </c>
      <c r="J55" s="147">
        <f t="shared" si="7"/>
        <v>5147150.1678081509</v>
      </c>
      <c r="K55" s="148">
        <f t="shared" si="8"/>
        <v>5109412.0772617282</v>
      </c>
      <c r="L55" s="148">
        <f t="shared" si="9"/>
        <v>2679089.7288544867</v>
      </c>
      <c r="M55" s="148">
        <f t="shared" si="5"/>
        <v>12935651.973924367</v>
      </c>
      <c r="N55" s="149">
        <f t="shared" si="6"/>
        <v>5.1021217875728192E-2</v>
      </c>
    </row>
    <row r="56" spans="1:14">
      <c r="A56" s="4" t="s">
        <v>49</v>
      </c>
      <c r="B56" s="145">
        <v>42407</v>
      </c>
      <c r="C56" s="128">
        <f t="shared" si="0"/>
        <v>8.2834196437779912E-3</v>
      </c>
      <c r="E56" s="93">
        <v>46435</v>
      </c>
      <c r="F56" s="128">
        <f t="shared" si="1"/>
        <v>8.3921500730054707E-3</v>
      </c>
      <c r="H56" s="146">
        <f>+'COEF Art 14 F I'!AQ56</f>
        <v>1.3108999282853707E-2</v>
      </c>
      <c r="J56" s="147">
        <f t="shared" si="7"/>
        <v>735047.16948160413</v>
      </c>
      <c r="K56" s="148">
        <f t="shared" si="8"/>
        <v>744695.59943893598</v>
      </c>
      <c r="L56" s="148">
        <f t="shared" si="9"/>
        <v>997076.07644204714</v>
      </c>
      <c r="M56" s="148">
        <f t="shared" si="5"/>
        <v>2476818.8453625874</v>
      </c>
      <c r="N56" s="149">
        <f t="shared" si="6"/>
        <v>9.7691491857303248E-3</v>
      </c>
    </row>
    <row r="57" spans="1:14">
      <c r="A57" s="4" t="s">
        <v>50</v>
      </c>
      <c r="B57" s="145">
        <v>1632</v>
      </c>
      <c r="C57" s="128">
        <f t="shared" si="0"/>
        <v>3.1878088189793386E-4</v>
      </c>
      <c r="E57" s="93">
        <v>1921</v>
      </c>
      <c r="F57" s="128">
        <f t="shared" si="1"/>
        <v>3.4718036589304421E-4</v>
      </c>
      <c r="H57" s="146">
        <f>+'COEF Art 14 F I'!AQ57</f>
        <v>1.7617236867334628E-3</v>
      </c>
      <c r="J57" s="147">
        <f t="shared" si="7"/>
        <v>28287.711476736808</v>
      </c>
      <c r="K57" s="148">
        <f t="shared" si="8"/>
        <v>30807.801152626162</v>
      </c>
      <c r="L57" s="148">
        <f t="shared" si="9"/>
        <v>133997.45498809958</v>
      </c>
      <c r="M57" s="148">
        <f t="shared" si="5"/>
        <v>193092.96761746256</v>
      </c>
      <c r="N57" s="149">
        <f t="shared" si="6"/>
        <v>7.616035427468812E-4</v>
      </c>
    </row>
    <row r="58" spans="1:14">
      <c r="A58" s="4" t="s">
        <v>51</v>
      </c>
      <c r="B58" s="145">
        <v>4080</v>
      </c>
      <c r="C58" s="128">
        <f t="shared" si="0"/>
        <v>7.9695220474483466E-4</v>
      </c>
      <c r="E58" s="93">
        <v>4527</v>
      </c>
      <c r="F58" s="128">
        <f t="shared" si="1"/>
        <v>8.181600814147898E-4</v>
      </c>
      <c r="H58" s="146">
        <f>+'COEF Art 14 F I'!AQ58</f>
        <v>1.2277616939835115E-3</v>
      </c>
      <c r="J58" s="147">
        <f t="shared" si="7"/>
        <v>70719.278691842017</v>
      </c>
      <c r="K58" s="148">
        <f t="shared" si="8"/>
        <v>72601.20552729757</v>
      </c>
      <c r="L58" s="148">
        <f t="shared" si="9"/>
        <v>93384.078084748369</v>
      </c>
      <c r="M58" s="148">
        <f t="shared" si="5"/>
        <v>236704.56230388797</v>
      </c>
      <c r="N58" s="149">
        <f t="shared" si="6"/>
        <v>9.3361780835092198E-4</v>
      </c>
    </row>
    <row r="59" spans="1:14" ht="13.5" thickBot="1">
      <c r="A59" s="6" t="s">
        <v>52</v>
      </c>
      <c r="B59" s="150">
        <f>SUM(B8:B58)</f>
        <v>5119504</v>
      </c>
      <c r="C59" s="129">
        <f>SUM(C8:C58)</f>
        <v>0.99999999999999989</v>
      </c>
      <c r="E59" s="150">
        <f>SUM(E8:E58)</f>
        <v>5533147</v>
      </c>
      <c r="F59" s="129">
        <f t="shared" si="1"/>
        <v>1</v>
      </c>
      <c r="H59" s="151">
        <f>SUM(H8:H58)</f>
        <v>1</v>
      </c>
      <c r="J59" s="152">
        <f>SUM(J8:J58)</f>
        <v>88737164.250000015</v>
      </c>
      <c r="K59" s="153">
        <f>SUM(K8:K58)</f>
        <v>88737164.25</v>
      </c>
      <c r="L59" s="153">
        <f>SUM(L8:L58)</f>
        <v>76060426.499999985</v>
      </c>
      <c r="M59" s="153">
        <f>SUM(M8:M58)</f>
        <v>253534755</v>
      </c>
      <c r="N59" s="154">
        <f>SUM(N8:N58)</f>
        <v>1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156</v>
      </c>
    </row>
    <row r="63" spans="1:14">
      <c r="A63" s="14" t="s">
        <v>132</v>
      </c>
    </row>
  </sheetData>
  <mergeCells count="3">
    <mergeCell ref="A1:N1"/>
    <mergeCell ref="B3:C3"/>
    <mergeCell ref="E3:F3"/>
  </mergeCells>
  <printOptions horizontalCentered="1"/>
  <pageMargins left="0.2" right="0.2" top="0.37" bottom="0.15748031496062992" header="0.15748031496062992" footer="0.15748031496062992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8"/>
  <sheetViews>
    <sheetView topLeftCell="C1" zoomScale="98" zoomScaleNormal="98" workbookViewId="0">
      <selection activeCell="P124" sqref="P124"/>
    </sheetView>
  </sheetViews>
  <sheetFormatPr baseColWidth="10" defaultColWidth="11.42578125" defaultRowHeight="12.75"/>
  <cols>
    <col min="1" max="1" width="27.7109375" style="214" bestFit="1" customWidth="1"/>
    <col min="2" max="10" width="15.42578125" style="214" customWidth="1"/>
    <col min="11" max="11" width="1.28515625" style="214" customWidth="1"/>
    <col min="12" max="12" width="28.140625" style="214" customWidth="1"/>
    <col min="13" max="16" width="15.42578125" style="214" customWidth="1"/>
    <col min="17" max="17" width="19.5703125" style="214" customWidth="1"/>
    <col min="18" max="18" width="0.28515625" style="214" customWidth="1"/>
    <col min="19" max="20" width="11.42578125" style="214" customWidth="1"/>
    <col min="21" max="21" width="21.28515625" style="214" customWidth="1"/>
    <col min="22" max="22" width="16.7109375" style="214" bestFit="1" customWidth="1"/>
    <col min="23" max="24" width="15.28515625" style="214" bestFit="1" customWidth="1"/>
    <col min="25" max="25" width="14.28515625" style="214" bestFit="1" customWidth="1"/>
    <col min="26" max="26" width="13.28515625" style="214" bestFit="1" customWidth="1"/>
    <col min="27" max="27" width="12.5703125" style="214" bestFit="1" customWidth="1"/>
    <col min="28" max="28" width="14.28515625" style="214" bestFit="1" customWidth="1"/>
    <col min="29" max="16384" width="11.42578125" style="214"/>
  </cols>
  <sheetData>
    <row r="1" spans="1:29" ht="15">
      <c r="A1" s="364" t="s">
        <v>274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29" ht="38.25" customHeight="1" thickBot="1">
      <c r="A2" s="212"/>
      <c r="B2" s="362" t="s">
        <v>181</v>
      </c>
      <c r="C2" s="362"/>
      <c r="D2" s="362"/>
      <c r="E2" s="362"/>
      <c r="F2" s="362" t="s">
        <v>182</v>
      </c>
      <c r="G2" s="362"/>
      <c r="H2" s="362"/>
      <c r="I2" s="362"/>
      <c r="J2" s="213" t="s">
        <v>183</v>
      </c>
      <c r="L2" s="363" t="s">
        <v>184</v>
      </c>
      <c r="M2" s="363"/>
      <c r="N2" s="363"/>
      <c r="O2" s="363"/>
      <c r="P2" s="363"/>
      <c r="Q2" s="363"/>
      <c r="T2" s="215"/>
    </row>
    <row r="3" spans="1:29" ht="68.25" customHeight="1" thickTop="1" thickBot="1">
      <c r="A3" s="216" t="s">
        <v>0</v>
      </c>
      <c r="B3" s="217" t="s">
        <v>185</v>
      </c>
      <c r="C3" s="218" t="s">
        <v>186</v>
      </c>
      <c r="D3" s="218" t="s">
        <v>187</v>
      </c>
      <c r="E3" s="219" t="s">
        <v>188</v>
      </c>
      <c r="F3" s="218" t="s">
        <v>167</v>
      </c>
      <c r="G3" s="218" t="s">
        <v>189</v>
      </c>
      <c r="H3" s="218" t="s">
        <v>190</v>
      </c>
      <c r="I3" s="218" t="s">
        <v>217</v>
      </c>
      <c r="J3" s="278" t="s">
        <v>191</v>
      </c>
      <c r="L3" s="216" t="s">
        <v>0</v>
      </c>
      <c r="M3" s="217" t="s">
        <v>192</v>
      </c>
      <c r="N3" s="218" t="s">
        <v>193</v>
      </c>
      <c r="O3" s="219" t="s">
        <v>194</v>
      </c>
      <c r="P3" s="221" t="s">
        <v>195</v>
      </c>
      <c r="Q3" s="220" t="s">
        <v>114</v>
      </c>
    </row>
    <row r="4" spans="1:29" ht="26.25" customHeight="1" thickTop="1">
      <c r="A4" s="212"/>
      <c r="B4" s="222" t="s">
        <v>196</v>
      </c>
      <c r="C4" s="222" t="s">
        <v>197</v>
      </c>
      <c r="D4" s="222" t="s">
        <v>198</v>
      </c>
      <c r="E4" s="222" t="s">
        <v>199</v>
      </c>
      <c r="F4" s="222" t="s">
        <v>200</v>
      </c>
      <c r="G4" s="222" t="s">
        <v>201</v>
      </c>
      <c r="H4" s="222"/>
      <c r="I4" s="222" t="s">
        <v>202</v>
      </c>
      <c r="J4" s="222" t="s">
        <v>203</v>
      </c>
      <c r="M4" s="223">
        <f>M5*P4</f>
        <v>7412646.3991571292</v>
      </c>
      <c r="N4" s="223">
        <f>P4*N5</f>
        <v>4447587.8394942777</v>
      </c>
      <c r="O4" s="223">
        <f>P4*O5</f>
        <v>2965058.559662852</v>
      </c>
      <c r="P4" s="223">
        <f>+' Part 1er Trim 2020'!K6</f>
        <v>14825292.798314258</v>
      </c>
    </row>
    <row r="5" spans="1:29" ht="13.5" thickBot="1">
      <c r="F5" s="224"/>
      <c r="G5" s="212"/>
      <c r="H5" s="212"/>
      <c r="I5" s="212"/>
      <c r="M5" s="225">
        <v>0.5</v>
      </c>
      <c r="N5" s="225">
        <v>0.3</v>
      </c>
      <c r="O5" s="225">
        <v>0.2</v>
      </c>
      <c r="P5" s="282" t="s">
        <v>204</v>
      </c>
      <c r="Q5" s="226"/>
    </row>
    <row r="6" spans="1:29" ht="13.5" thickTop="1">
      <c r="A6" s="227" t="s">
        <v>1</v>
      </c>
      <c r="B6" s="228">
        <v>501046</v>
      </c>
      <c r="C6" s="229">
        <v>121403</v>
      </c>
      <c r="D6" s="230">
        <f>IFERROR(C6/B6,0)</f>
        <v>0.2422991102613333</v>
      </c>
      <c r="E6" s="231">
        <f>IFERROR(D6/$D$57,0)</f>
        <v>1.7780268481691834E-2</v>
      </c>
      <c r="F6" s="229">
        <v>115989</v>
      </c>
      <c r="G6" s="232">
        <f t="shared" ref="G6:G56" si="0">IFERROR((C6/F6)-1,0)</f>
        <v>4.6676840045176693E-2</v>
      </c>
      <c r="H6" s="233">
        <f t="shared" ref="H6:H56" si="1">IF(G6&lt;0,0,G6)</f>
        <v>4.6676840045176693E-2</v>
      </c>
      <c r="I6" s="279">
        <f t="shared" ref="I6:I56" si="2">IFERROR(H6/$H$57,0)</f>
        <v>1.7449647979400611E-2</v>
      </c>
      <c r="J6" s="235">
        <f t="shared" ref="J6:J56" si="3">IFERROR(C6/$C$57,0)</f>
        <v>5.9730996016329647E-5</v>
      </c>
      <c r="L6" s="227" t="s">
        <v>1</v>
      </c>
      <c r="M6" s="228">
        <f>IFERROR($M$4*E6,0)</f>
        <v>131798.84313685997</v>
      </c>
      <c r="N6" s="229">
        <f>IFERROR($N$4*I6,0)</f>
        <v>77608.842156638057</v>
      </c>
      <c r="O6" s="236">
        <f>IFERROR($O$4*J6,0)</f>
        <v>177.10590101540592</v>
      </c>
      <c r="P6" s="237">
        <f>IFERROR(SUM(M6:O6),0)</f>
        <v>209584.79119451344</v>
      </c>
      <c r="Q6" s="234">
        <f t="shared" ref="Q6:Q56" si="4">IFERROR(P6/$P$57,0)</f>
        <v>1.4136974833869371E-2</v>
      </c>
      <c r="S6" s="238"/>
      <c r="T6" s="238"/>
      <c r="AC6" s="238"/>
    </row>
    <row r="7" spans="1:29">
      <c r="A7" s="239" t="s">
        <v>2</v>
      </c>
      <c r="B7" s="240">
        <v>2275034</v>
      </c>
      <c r="C7" s="241">
        <v>836482</v>
      </c>
      <c r="D7" s="242">
        <f t="shared" ref="D7:D56" si="5">IFERROR(C7/B7,0)</f>
        <v>0.36767890062302366</v>
      </c>
      <c r="E7" s="243">
        <f t="shared" ref="E7:E56" si="6">IFERROR(D7/$D$57,0)</f>
        <v>2.6980823664930771E-2</v>
      </c>
      <c r="F7" s="241">
        <v>996699</v>
      </c>
      <c r="G7" s="244">
        <f t="shared" si="0"/>
        <v>-0.16074762791976316</v>
      </c>
      <c r="H7" s="245">
        <f t="shared" si="1"/>
        <v>0</v>
      </c>
      <c r="I7" s="280">
        <f t="shared" si="2"/>
        <v>0</v>
      </c>
      <c r="J7" s="247">
        <f t="shared" si="3"/>
        <v>4.1155410500343039E-4</v>
      </c>
      <c r="L7" s="239" t="s">
        <v>2</v>
      </c>
      <c r="M7" s="240">
        <f t="shared" ref="M7:M56" si="7">IFERROR($M$4*E7,0)</f>
        <v>199999.30538614254</v>
      </c>
      <c r="N7" s="241">
        <f t="shared" ref="N7:N56" si="8">IFERROR($N$4*I7,0)</f>
        <v>0</v>
      </c>
      <c r="O7" s="248">
        <f t="shared" ref="O7:O56" si="9">IFERROR($O$4*J7,0)</f>
        <v>1220.2820218048055</v>
      </c>
      <c r="P7" s="249">
        <f t="shared" ref="P7:P56" si="10">IFERROR(SUM(M7:O7),0)</f>
        <v>201219.58740794734</v>
      </c>
      <c r="Q7" s="246">
        <f t="shared" si="4"/>
        <v>1.3572722653466075E-2</v>
      </c>
      <c r="S7" s="238"/>
      <c r="T7" s="238"/>
      <c r="U7" s="238"/>
      <c r="V7" s="238"/>
      <c r="W7" s="238"/>
      <c r="X7" s="238"/>
      <c r="Y7" s="238"/>
      <c r="Z7" s="238"/>
    </row>
    <row r="8" spans="1:29">
      <c r="A8" s="239" t="s">
        <v>3</v>
      </c>
      <c r="B8" s="240">
        <v>0</v>
      </c>
      <c r="C8" s="241">
        <v>0</v>
      </c>
      <c r="D8" s="242">
        <f t="shared" si="5"/>
        <v>0</v>
      </c>
      <c r="E8" s="243">
        <f t="shared" si="6"/>
        <v>0</v>
      </c>
      <c r="F8" s="241">
        <v>0</v>
      </c>
      <c r="G8" s="244">
        <f t="shared" si="0"/>
        <v>0</v>
      </c>
      <c r="H8" s="245">
        <f t="shared" si="1"/>
        <v>0</v>
      </c>
      <c r="I8" s="280">
        <f t="shared" si="2"/>
        <v>0</v>
      </c>
      <c r="J8" s="247">
        <f t="shared" si="3"/>
        <v>0</v>
      </c>
      <c r="L8" s="239" t="s">
        <v>3</v>
      </c>
      <c r="M8" s="240">
        <f t="shared" si="7"/>
        <v>0</v>
      </c>
      <c r="N8" s="241">
        <f t="shared" si="8"/>
        <v>0</v>
      </c>
      <c r="O8" s="248">
        <f t="shared" si="9"/>
        <v>0</v>
      </c>
      <c r="P8" s="249">
        <f t="shared" si="10"/>
        <v>0</v>
      </c>
      <c r="Q8" s="246">
        <f t="shared" si="4"/>
        <v>0</v>
      </c>
      <c r="S8" s="238"/>
      <c r="T8" s="238"/>
      <c r="U8" s="238"/>
      <c r="V8" s="238"/>
      <c r="W8" s="238"/>
      <c r="X8" s="238"/>
      <c r="Y8" s="238"/>
      <c r="Z8" s="238"/>
    </row>
    <row r="9" spans="1:29">
      <c r="A9" s="239" t="s">
        <v>4</v>
      </c>
      <c r="B9" s="240">
        <v>34304269</v>
      </c>
      <c r="C9" s="241">
        <v>15242673</v>
      </c>
      <c r="D9" s="242">
        <f t="shared" si="5"/>
        <v>0.44433749630403141</v>
      </c>
      <c r="E9" s="243">
        <f t="shared" si="6"/>
        <v>3.2606145240266712E-2</v>
      </c>
      <c r="F9" s="241">
        <v>14228172</v>
      </c>
      <c r="G9" s="244">
        <f t="shared" si="0"/>
        <v>7.130227270235423E-2</v>
      </c>
      <c r="H9" s="245">
        <f t="shared" si="1"/>
        <v>7.130227270235423E-2</v>
      </c>
      <c r="I9" s="280">
        <f t="shared" si="2"/>
        <v>2.6655608168485584E-2</v>
      </c>
      <c r="J9" s="247">
        <f t="shared" si="3"/>
        <v>7.4994855171718611E-3</v>
      </c>
      <c r="L9" s="239" t="s">
        <v>4</v>
      </c>
      <c r="M9" s="240">
        <f t="shared" si="7"/>
        <v>241697.82510565742</v>
      </c>
      <c r="N9" s="241">
        <f t="shared" si="8"/>
        <v>118553.15874448082</v>
      </c>
      <c r="O9" s="248">
        <f t="shared" si="9"/>
        <v>22236.413725758019</v>
      </c>
      <c r="P9" s="249">
        <f t="shared" si="10"/>
        <v>382487.39757589629</v>
      </c>
      <c r="Q9" s="246">
        <f t="shared" si="4"/>
        <v>2.5799652174113414E-2</v>
      </c>
      <c r="S9" s="238"/>
      <c r="T9" s="238"/>
      <c r="U9" s="238"/>
      <c r="V9" s="238"/>
      <c r="W9" s="238"/>
      <c r="X9" s="238"/>
      <c r="Y9" s="238"/>
      <c r="Z9" s="238"/>
    </row>
    <row r="10" spans="1:29">
      <c r="A10" s="239" t="s">
        <v>5</v>
      </c>
      <c r="B10" s="240">
        <v>10108332</v>
      </c>
      <c r="C10" s="241">
        <v>2322895</v>
      </c>
      <c r="D10" s="242">
        <f t="shared" si="5"/>
        <v>0.22980003031162807</v>
      </c>
      <c r="E10" s="243">
        <f t="shared" si="6"/>
        <v>1.6863067436090822E-2</v>
      </c>
      <c r="F10" s="241">
        <v>3579757</v>
      </c>
      <c r="G10" s="244">
        <f t="shared" si="0"/>
        <v>-0.35110260277443417</v>
      </c>
      <c r="H10" s="245">
        <f t="shared" si="1"/>
        <v>0</v>
      </c>
      <c r="I10" s="280">
        <f t="shared" si="2"/>
        <v>0</v>
      </c>
      <c r="J10" s="247">
        <f t="shared" si="3"/>
        <v>1.1428781166145157E-3</v>
      </c>
      <c r="L10" s="239" t="s">
        <v>5</v>
      </c>
      <c r="M10" s="240">
        <f t="shared" si="7"/>
        <v>124999.95610888247</v>
      </c>
      <c r="N10" s="241">
        <f t="shared" si="8"/>
        <v>0</v>
      </c>
      <c r="O10" s="248">
        <f t="shared" si="9"/>
        <v>3388.700542319229</v>
      </c>
      <c r="P10" s="249">
        <f t="shared" si="10"/>
        <v>128388.6566512017</v>
      </c>
      <c r="Q10" s="246">
        <f t="shared" si="4"/>
        <v>8.6601093413683165E-3</v>
      </c>
      <c r="S10" s="238"/>
      <c r="T10" s="238"/>
      <c r="U10" s="238"/>
      <c r="V10" s="238"/>
      <c r="W10" s="238"/>
      <c r="X10" s="238"/>
      <c r="Y10" s="238"/>
      <c r="Z10" s="238"/>
    </row>
    <row r="11" spans="1:29">
      <c r="A11" s="239" t="s">
        <v>6</v>
      </c>
      <c r="B11" s="240">
        <v>653982108</v>
      </c>
      <c r="C11" s="241">
        <v>263928665.28</v>
      </c>
      <c r="D11" s="242">
        <f t="shared" si="5"/>
        <v>0.40357169110809987</v>
      </c>
      <c r="E11" s="243">
        <f t="shared" si="6"/>
        <v>2.9614689925081095E-2</v>
      </c>
      <c r="F11" s="241">
        <v>243619322.05000001</v>
      </c>
      <c r="G11" s="244">
        <f t="shared" si="0"/>
        <v>8.3365075721833382E-2</v>
      </c>
      <c r="H11" s="245">
        <f t="shared" si="1"/>
        <v>8.3365075721833382E-2</v>
      </c>
      <c r="I11" s="280">
        <f t="shared" si="2"/>
        <v>3.1165160788822251E-2</v>
      </c>
      <c r="J11" s="247">
        <f t="shared" si="3"/>
        <v>0.12985446862462116</v>
      </c>
      <c r="L11" s="239" t="s">
        <v>6</v>
      </c>
      <c r="M11" s="240">
        <f t="shared" si="7"/>
        <v>219523.2246353073</v>
      </c>
      <c r="N11" s="241">
        <f t="shared" si="8"/>
        <v>138609.79014024974</v>
      </c>
      <c r="O11" s="248">
        <f t="shared" si="9"/>
        <v>385026.10370590421</v>
      </c>
      <c r="P11" s="249">
        <f t="shared" si="10"/>
        <v>743159.11848146119</v>
      </c>
      <c r="Q11" s="246">
        <f t="shared" si="4"/>
        <v>5.0127786924111468E-2</v>
      </c>
      <c r="S11" s="238"/>
      <c r="T11" s="238"/>
      <c r="U11" s="238"/>
      <c r="V11" s="238"/>
      <c r="W11" s="238"/>
      <c r="X11" s="238"/>
      <c r="Y11" s="238"/>
      <c r="Z11" s="238"/>
    </row>
    <row r="12" spans="1:29">
      <c r="A12" s="239" t="s">
        <v>7</v>
      </c>
      <c r="B12" s="240">
        <v>0</v>
      </c>
      <c r="C12" s="241">
        <v>0</v>
      </c>
      <c r="D12" s="242">
        <f t="shared" si="5"/>
        <v>0</v>
      </c>
      <c r="E12" s="243">
        <f t="shared" si="6"/>
        <v>0</v>
      </c>
      <c r="F12" s="241">
        <v>0</v>
      </c>
      <c r="G12" s="244">
        <f t="shared" si="0"/>
        <v>0</v>
      </c>
      <c r="H12" s="245">
        <f t="shared" si="1"/>
        <v>0</v>
      </c>
      <c r="I12" s="280">
        <f t="shared" si="2"/>
        <v>0</v>
      </c>
      <c r="J12" s="247">
        <f t="shared" si="3"/>
        <v>0</v>
      </c>
      <c r="L12" s="239" t="s">
        <v>7</v>
      </c>
      <c r="M12" s="240">
        <f t="shared" si="7"/>
        <v>0</v>
      </c>
      <c r="N12" s="241">
        <f t="shared" si="8"/>
        <v>0</v>
      </c>
      <c r="O12" s="248">
        <f t="shared" si="9"/>
        <v>0</v>
      </c>
      <c r="P12" s="249">
        <f t="shared" si="10"/>
        <v>0</v>
      </c>
      <c r="Q12" s="246">
        <f t="shared" si="4"/>
        <v>0</v>
      </c>
      <c r="S12" s="238"/>
      <c r="T12" s="238"/>
      <c r="U12" s="238"/>
      <c r="V12" s="238"/>
      <c r="W12" s="238"/>
      <c r="X12" s="238"/>
      <c r="Y12" s="238"/>
      <c r="Z12" s="238"/>
    </row>
    <row r="13" spans="1:29">
      <c r="A13" s="239" t="s">
        <v>8</v>
      </c>
      <c r="B13" s="240">
        <v>2146802</v>
      </c>
      <c r="C13" s="241">
        <v>721021</v>
      </c>
      <c r="D13" s="242">
        <f t="shared" si="5"/>
        <v>0.33585817415858565</v>
      </c>
      <c r="E13" s="243">
        <f t="shared" si="6"/>
        <v>2.4645771508899503E-2</v>
      </c>
      <c r="F13" s="241">
        <v>739085</v>
      </c>
      <c r="G13" s="244">
        <f t="shared" si="0"/>
        <v>-2.4441031816367587E-2</v>
      </c>
      <c r="H13" s="245">
        <f t="shared" si="1"/>
        <v>0</v>
      </c>
      <c r="I13" s="280">
        <f t="shared" si="2"/>
        <v>0</v>
      </c>
      <c r="J13" s="247">
        <f t="shared" si="3"/>
        <v>3.5474660822788578E-4</v>
      </c>
      <c r="L13" s="239" t="s">
        <v>8</v>
      </c>
      <c r="M13" s="240">
        <f t="shared" si="7"/>
        <v>182690.38942989326</v>
      </c>
      <c r="N13" s="241">
        <f t="shared" si="8"/>
        <v>0</v>
      </c>
      <c r="O13" s="248">
        <f t="shared" si="9"/>
        <v>1051.8444672374571</v>
      </c>
      <c r="P13" s="249">
        <f t="shared" si="10"/>
        <v>183742.2338971307</v>
      </c>
      <c r="Q13" s="246">
        <f t="shared" si="4"/>
        <v>1.239383507609533E-2</v>
      </c>
      <c r="S13" s="238"/>
      <c r="T13" s="238"/>
      <c r="U13" s="238"/>
      <c r="V13" s="238"/>
      <c r="W13" s="238"/>
      <c r="X13" s="238"/>
      <c r="Y13" s="238"/>
      <c r="Z13" s="238"/>
    </row>
    <row r="14" spans="1:29">
      <c r="A14" s="239" t="s">
        <v>9</v>
      </c>
      <c r="B14" s="240">
        <v>98384121</v>
      </c>
      <c r="C14" s="241">
        <v>28310880.329999998</v>
      </c>
      <c r="D14" s="242">
        <f t="shared" si="5"/>
        <v>0.28775863464796314</v>
      </c>
      <c r="E14" s="243">
        <f t="shared" si="6"/>
        <v>2.1116155880421931E-2</v>
      </c>
      <c r="F14" s="241">
        <v>26808501</v>
      </c>
      <c r="G14" s="244">
        <f t="shared" si="0"/>
        <v>5.6041153886224215E-2</v>
      </c>
      <c r="H14" s="245">
        <f t="shared" si="1"/>
        <v>5.6041153886224215E-2</v>
      </c>
      <c r="I14" s="280">
        <f t="shared" si="2"/>
        <v>2.0950398671537349E-2</v>
      </c>
      <c r="J14" s="247">
        <f t="shared" si="3"/>
        <v>1.3929121028393164E-2</v>
      </c>
      <c r="L14" s="239" t="s">
        <v>9</v>
      </c>
      <c r="M14" s="240">
        <f t="shared" si="7"/>
        <v>156526.59685105027</v>
      </c>
      <c r="N14" s="241">
        <f t="shared" si="8"/>
        <v>93178.738364086588</v>
      </c>
      <c r="O14" s="248">
        <f t="shared" si="9"/>
        <v>41300.659533816979</v>
      </c>
      <c r="P14" s="249">
        <f t="shared" si="10"/>
        <v>291005.99474895385</v>
      </c>
      <c r="Q14" s="246">
        <f t="shared" si="4"/>
        <v>1.962902174735081E-2</v>
      </c>
      <c r="S14" s="238"/>
      <c r="T14" s="238"/>
      <c r="U14" s="238"/>
      <c r="V14" s="238"/>
      <c r="W14" s="238"/>
      <c r="X14" s="238"/>
      <c r="Y14" s="238"/>
      <c r="Z14" s="238"/>
    </row>
    <row r="15" spans="1:29">
      <c r="A15" s="239" t="s">
        <v>10</v>
      </c>
      <c r="B15" s="240">
        <v>21304607</v>
      </c>
      <c r="C15" s="241">
        <v>4203660</v>
      </c>
      <c r="D15" s="242">
        <f t="shared" si="5"/>
        <v>0.19731225269726871</v>
      </c>
      <c r="E15" s="243">
        <f t="shared" si="6"/>
        <v>1.4479066076227022E-2</v>
      </c>
      <c r="F15" s="241">
        <v>4025421.55</v>
      </c>
      <c r="G15" s="244">
        <f t="shared" si="0"/>
        <v>4.4278207334583319E-2</v>
      </c>
      <c r="H15" s="245">
        <f t="shared" si="1"/>
        <v>4.4278207334583319E-2</v>
      </c>
      <c r="I15" s="280">
        <f t="shared" si="2"/>
        <v>1.6552944252429813E-2</v>
      </c>
      <c r="J15" s="247">
        <f t="shared" si="3"/>
        <v>2.0682256510465499E-3</v>
      </c>
      <c r="L15" s="239" t="s">
        <v>10</v>
      </c>
      <c r="M15" s="240">
        <f t="shared" si="7"/>
        <v>107328.19701310237</v>
      </c>
      <c r="N15" s="241">
        <f t="shared" si="8"/>
        <v>73620.673564933531</v>
      </c>
      <c r="O15" s="248">
        <f t="shared" si="9"/>
        <v>6132.4101699498478</v>
      </c>
      <c r="P15" s="249">
        <f t="shared" si="10"/>
        <v>187081.28074798573</v>
      </c>
      <c r="Q15" s="246">
        <f t="shared" si="4"/>
        <v>1.2619061444051767E-2</v>
      </c>
      <c r="S15" s="238"/>
      <c r="T15" s="238"/>
      <c r="U15" s="238"/>
      <c r="V15" s="238"/>
      <c r="W15" s="238"/>
      <c r="X15" s="238"/>
      <c r="Y15" s="238"/>
      <c r="Z15" s="238"/>
    </row>
    <row r="16" spans="1:29">
      <c r="A16" s="239" t="s">
        <v>11</v>
      </c>
      <c r="B16" s="240">
        <v>2970608</v>
      </c>
      <c r="C16" s="241">
        <v>3866062</v>
      </c>
      <c r="D16" s="242">
        <f t="shared" si="5"/>
        <v>1.3014379547890533</v>
      </c>
      <c r="E16" s="243">
        <f t="shared" si="6"/>
        <v>9.5501449524332052E-2</v>
      </c>
      <c r="F16" s="241">
        <v>5594177</v>
      </c>
      <c r="G16" s="244">
        <f t="shared" si="0"/>
        <v>-0.30891317882862845</v>
      </c>
      <c r="H16" s="245">
        <f t="shared" si="1"/>
        <v>0</v>
      </c>
      <c r="I16" s="280">
        <f t="shared" si="2"/>
        <v>0</v>
      </c>
      <c r="J16" s="247">
        <f t="shared" si="3"/>
        <v>1.9021254328219518E-3</v>
      </c>
      <c r="L16" s="239" t="s">
        <v>11</v>
      </c>
      <c r="M16" s="240">
        <f t="shared" si="7"/>
        <v>707918.47593082627</v>
      </c>
      <c r="N16" s="241">
        <f t="shared" si="8"/>
        <v>0</v>
      </c>
      <c r="O16" s="248">
        <f t="shared" si="9"/>
        <v>5639.9132961411351</v>
      </c>
      <c r="P16" s="249">
        <f t="shared" si="10"/>
        <v>713558.38922696735</v>
      </c>
      <c r="Q16" s="246">
        <f t="shared" si="4"/>
        <v>4.8131149848730424E-2</v>
      </c>
      <c r="S16" s="238"/>
      <c r="T16" s="238"/>
      <c r="U16" s="238"/>
      <c r="V16" s="238"/>
      <c r="W16" s="238"/>
      <c r="X16" s="238"/>
      <c r="Y16" s="238"/>
      <c r="Z16" s="238"/>
    </row>
    <row r="17" spans="1:26">
      <c r="A17" s="239" t="s">
        <v>12</v>
      </c>
      <c r="B17" s="240">
        <v>4274726</v>
      </c>
      <c r="C17" s="241">
        <v>1407462</v>
      </c>
      <c r="D17" s="242">
        <f t="shared" si="5"/>
        <v>0.32925198012691342</v>
      </c>
      <c r="E17" s="243">
        <f t="shared" si="6"/>
        <v>2.4160999181842276E-2</v>
      </c>
      <c r="F17" s="241">
        <v>1434848</v>
      </c>
      <c r="G17" s="244">
        <f t="shared" si="0"/>
        <v>-1.9086342246704913E-2</v>
      </c>
      <c r="H17" s="245">
        <f t="shared" si="1"/>
        <v>0</v>
      </c>
      <c r="I17" s="280">
        <f t="shared" si="2"/>
        <v>0</v>
      </c>
      <c r="J17" s="247">
        <f t="shared" si="3"/>
        <v>6.9247965136887363E-4</v>
      </c>
      <c r="L17" s="239" t="s">
        <v>12</v>
      </c>
      <c r="M17" s="240">
        <f t="shared" si="7"/>
        <v>179096.94358532148</v>
      </c>
      <c r="N17" s="241">
        <f t="shared" si="8"/>
        <v>0</v>
      </c>
      <c r="O17" s="248">
        <f t="shared" si="9"/>
        <v>2053.2427176836263</v>
      </c>
      <c r="P17" s="249">
        <f t="shared" si="10"/>
        <v>181150.18630300512</v>
      </c>
      <c r="Q17" s="246">
        <f t="shared" si="4"/>
        <v>1.2218995521194915E-2</v>
      </c>
      <c r="S17" s="238"/>
      <c r="T17" s="238"/>
      <c r="U17" s="238"/>
      <c r="V17" s="238"/>
      <c r="W17" s="238"/>
      <c r="X17" s="238"/>
      <c r="Y17" s="238"/>
      <c r="Z17" s="238"/>
    </row>
    <row r="18" spans="1:26">
      <c r="A18" s="239" t="s">
        <v>13</v>
      </c>
      <c r="B18" s="240">
        <v>41956827</v>
      </c>
      <c r="C18" s="241">
        <v>12855566</v>
      </c>
      <c r="D18" s="242">
        <f t="shared" si="5"/>
        <v>0.30639986193426877</v>
      </c>
      <c r="E18" s="243">
        <f t="shared" si="6"/>
        <v>2.2484076817569702E-2</v>
      </c>
      <c r="F18" s="241">
        <v>12542027</v>
      </c>
      <c r="G18" s="244">
        <f t="shared" si="0"/>
        <v>2.4999069129734819E-2</v>
      </c>
      <c r="H18" s="245">
        <f t="shared" si="1"/>
        <v>2.4999069129734819E-2</v>
      </c>
      <c r="I18" s="280">
        <f t="shared" si="2"/>
        <v>9.3456402726570242E-3</v>
      </c>
      <c r="J18" s="247">
        <f t="shared" si="3"/>
        <v>6.3250147157291239E-3</v>
      </c>
      <c r="L18" s="239" t="s">
        <v>13</v>
      </c>
      <c r="M18" s="240">
        <f t="shared" si="7"/>
        <v>166666.51106013035</v>
      </c>
      <c r="N18" s="241">
        <f t="shared" si="8"/>
        <v>41565.55602895737</v>
      </c>
      <c r="O18" s="248">
        <f t="shared" si="9"/>
        <v>18754.039022866138</v>
      </c>
      <c r="P18" s="249">
        <f t="shared" si="10"/>
        <v>226986.10611195385</v>
      </c>
      <c r="Q18" s="246">
        <f t="shared" si="4"/>
        <v>1.5310733433727788E-2</v>
      </c>
      <c r="S18" s="238"/>
      <c r="T18" s="238"/>
      <c r="U18" s="238"/>
      <c r="V18" s="238"/>
      <c r="W18" s="238"/>
      <c r="X18" s="238"/>
      <c r="Y18" s="238"/>
      <c r="Z18" s="238"/>
    </row>
    <row r="19" spans="1:26">
      <c r="A19" s="239" t="s">
        <v>14</v>
      </c>
      <c r="B19" s="240">
        <v>6139487</v>
      </c>
      <c r="C19" s="241">
        <v>602897</v>
      </c>
      <c r="D19" s="242">
        <f t="shared" si="5"/>
        <v>9.81998984605717E-2</v>
      </c>
      <c r="E19" s="243">
        <f t="shared" si="6"/>
        <v>7.2060543582708973E-3</v>
      </c>
      <c r="F19" s="241">
        <v>637894</v>
      </c>
      <c r="G19" s="244">
        <f t="shared" si="0"/>
        <v>-5.4863347201886237E-2</v>
      </c>
      <c r="H19" s="245">
        <f t="shared" si="1"/>
        <v>0</v>
      </c>
      <c r="I19" s="280">
        <f t="shared" si="2"/>
        <v>0</v>
      </c>
      <c r="J19" s="247">
        <f t="shared" si="3"/>
        <v>2.9662889965863362E-4</v>
      </c>
      <c r="L19" s="239" t="s">
        <v>14</v>
      </c>
      <c r="M19" s="240">
        <f t="shared" si="7"/>
        <v>53415.932890967306</v>
      </c>
      <c r="N19" s="241">
        <f t="shared" si="8"/>
        <v>0</v>
      </c>
      <c r="O19" s="248">
        <f t="shared" si="9"/>
        <v>879.52205797620491</v>
      </c>
      <c r="P19" s="249">
        <f t="shared" si="10"/>
        <v>54295.454948943508</v>
      </c>
      <c r="Q19" s="246">
        <f t="shared" si="4"/>
        <v>3.6623529590671762E-3</v>
      </c>
      <c r="S19" s="238"/>
      <c r="T19" s="238"/>
      <c r="U19" s="238"/>
      <c r="V19" s="238"/>
      <c r="W19" s="238"/>
      <c r="X19" s="238"/>
      <c r="Y19" s="238"/>
      <c r="Z19" s="238"/>
    </row>
    <row r="20" spans="1:26">
      <c r="A20" s="239" t="s">
        <v>15</v>
      </c>
      <c r="B20" s="240">
        <v>1456249</v>
      </c>
      <c r="C20" s="241">
        <v>363371</v>
      </c>
      <c r="D20" s="242">
        <f t="shared" si="5"/>
        <v>0.24952532156245258</v>
      </c>
      <c r="E20" s="243">
        <f t="shared" si="6"/>
        <v>1.8310538596595514E-2</v>
      </c>
      <c r="F20" s="241">
        <v>290883</v>
      </c>
      <c r="G20" s="244">
        <f t="shared" si="0"/>
        <v>0.24919985011155688</v>
      </c>
      <c r="H20" s="245">
        <f t="shared" si="1"/>
        <v>0.24919985011155688</v>
      </c>
      <c r="I20" s="280">
        <f t="shared" si="2"/>
        <v>9.3160755028775924E-2</v>
      </c>
      <c r="J20" s="247">
        <f t="shared" si="3"/>
        <v>1.7878068707898257E-4</v>
      </c>
      <c r="L20" s="239" t="s">
        <v>15</v>
      </c>
      <c r="M20" s="240">
        <f t="shared" si="7"/>
        <v>135729.54799468137</v>
      </c>
      <c r="N20" s="241">
        <f t="shared" si="8"/>
        <v>414340.64118408918</v>
      </c>
      <c r="O20" s="248">
        <f t="shared" si="9"/>
        <v>530.09520652594313</v>
      </c>
      <c r="P20" s="249">
        <f t="shared" si="10"/>
        <v>550600.28438529652</v>
      </c>
      <c r="Q20" s="246">
        <f t="shared" si="4"/>
        <v>3.7139251944346342E-2</v>
      </c>
      <c r="S20" s="238"/>
      <c r="T20" s="238"/>
      <c r="U20" s="238"/>
      <c r="V20" s="238"/>
      <c r="W20" s="238"/>
      <c r="X20" s="238"/>
      <c r="Y20" s="238"/>
      <c r="Z20" s="238"/>
    </row>
    <row r="21" spans="1:26">
      <c r="A21" s="239" t="s">
        <v>16</v>
      </c>
      <c r="B21" s="240">
        <v>2045528</v>
      </c>
      <c r="C21" s="241">
        <v>531178</v>
      </c>
      <c r="D21" s="242">
        <f t="shared" si="5"/>
        <v>0.25967769690759551</v>
      </c>
      <c r="E21" s="243">
        <f t="shared" si="6"/>
        <v>1.9055534973878359E-2</v>
      </c>
      <c r="F21" s="241">
        <v>471485</v>
      </c>
      <c r="G21" s="244">
        <f t="shared" si="0"/>
        <v>0.12660636075378862</v>
      </c>
      <c r="H21" s="245">
        <f t="shared" si="1"/>
        <v>0.12660636075378862</v>
      </c>
      <c r="I21" s="280">
        <f t="shared" si="2"/>
        <v>4.7330462494212952E-2</v>
      </c>
      <c r="J21" s="247">
        <f t="shared" si="3"/>
        <v>2.6134272630793265E-4</v>
      </c>
      <c r="L21" s="239" t="s">
        <v>16</v>
      </c>
      <c r="M21" s="240">
        <f t="shared" si="7"/>
        <v>141251.94270813215</v>
      </c>
      <c r="N21" s="241">
        <f t="shared" si="8"/>
        <v>210506.38942690153</v>
      </c>
      <c r="O21" s="248">
        <f t="shared" si="9"/>
        <v>774.89648764496178</v>
      </c>
      <c r="P21" s="249">
        <f t="shared" si="10"/>
        <v>352533.22862267867</v>
      </c>
      <c r="Q21" s="246">
        <f t="shared" si="4"/>
        <v>2.3779174780464658E-2</v>
      </c>
      <c r="S21" s="238"/>
      <c r="T21" s="238"/>
      <c r="U21" s="238"/>
      <c r="V21" s="238"/>
      <c r="W21" s="238"/>
      <c r="X21" s="238"/>
      <c r="Y21" s="238"/>
      <c r="Z21" s="238"/>
    </row>
    <row r="22" spans="1:26">
      <c r="A22" s="239" t="s">
        <v>17</v>
      </c>
      <c r="B22" s="240">
        <v>9607239</v>
      </c>
      <c r="C22" s="241">
        <v>1058773</v>
      </c>
      <c r="D22" s="242">
        <f t="shared" si="5"/>
        <v>0.11020575214169233</v>
      </c>
      <c r="E22" s="243">
        <f t="shared" si="6"/>
        <v>8.0870617279306389E-3</v>
      </c>
      <c r="F22" s="241">
        <v>892233</v>
      </c>
      <c r="G22" s="244">
        <f t="shared" si="0"/>
        <v>0.18665527950658634</v>
      </c>
      <c r="H22" s="245">
        <f t="shared" si="1"/>
        <v>0.18665527950658634</v>
      </c>
      <c r="I22" s="280">
        <f t="shared" si="2"/>
        <v>6.9779122102828106E-2</v>
      </c>
      <c r="J22" s="247">
        <f t="shared" si="3"/>
        <v>5.2092259536582614E-4</v>
      </c>
      <c r="L22" s="239" t="s">
        <v>17</v>
      </c>
      <c r="M22" s="240">
        <f t="shared" si="7"/>
        <v>59946.528997306479</v>
      </c>
      <c r="N22" s="241">
        <f t="shared" si="8"/>
        <v>310348.77491512464</v>
      </c>
      <c r="O22" s="248">
        <f t="shared" si="9"/>
        <v>1544.5660003112312</v>
      </c>
      <c r="P22" s="249">
        <f t="shared" si="10"/>
        <v>371839.86991274235</v>
      </c>
      <c r="Q22" s="246">
        <f t="shared" si="4"/>
        <v>2.5081452013886923E-2</v>
      </c>
      <c r="S22" s="238"/>
      <c r="T22" s="238"/>
      <c r="U22" s="238"/>
      <c r="V22" s="238"/>
      <c r="W22" s="238"/>
      <c r="X22" s="238"/>
      <c r="Y22" s="238"/>
      <c r="Z22" s="238"/>
    </row>
    <row r="23" spans="1:26">
      <c r="A23" s="239" t="s">
        <v>18</v>
      </c>
      <c r="B23" s="240">
        <v>354652384</v>
      </c>
      <c r="C23" s="241">
        <v>84817135</v>
      </c>
      <c r="D23" s="242">
        <f t="shared" si="5"/>
        <v>0.23915568829222927</v>
      </c>
      <c r="E23" s="243">
        <f t="shared" si="6"/>
        <v>1.7549599510181223E-2</v>
      </c>
      <c r="F23" s="241">
        <v>74155651.00999999</v>
      </c>
      <c r="G23" s="244">
        <f t="shared" si="0"/>
        <v>0.14377169972605719</v>
      </c>
      <c r="H23" s="245">
        <f t="shared" si="1"/>
        <v>0.14377169972605719</v>
      </c>
      <c r="I23" s="280">
        <f t="shared" si="2"/>
        <v>5.3747544760777491E-2</v>
      </c>
      <c r="J23" s="247">
        <f t="shared" si="3"/>
        <v>4.1730533453057127E-2</v>
      </c>
      <c r="L23" s="239" t="s">
        <v>18</v>
      </c>
      <c r="M23" s="240">
        <f t="shared" si="7"/>
        <v>130088.97561579457</v>
      </c>
      <c r="N23" s="241">
        <f t="shared" si="8"/>
        <v>239046.92648070835</v>
      </c>
      <c r="O23" s="248">
        <f t="shared" si="9"/>
        <v>123733.47541428402</v>
      </c>
      <c r="P23" s="249">
        <f t="shared" si="10"/>
        <v>492869.37751078699</v>
      </c>
      <c r="Q23" s="246">
        <f t="shared" si="4"/>
        <v>3.3245169873935297E-2</v>
      </c>
      <c r="S23" s="238"/>
      <c r="T23" s="238"/>
      <c r="U23" s="238"/>
      <c r="V23" s="238"/>
      <c r="W23" s="238"/>
      <c r="X23" s="238"/>
      <c r="Y23" s="238"/>
      <c r="Z23" s="238"/>
    </row>
    <row r="24" spans="1:26">
      <c r="A24" s="239" t="s">
        <v>19</v>
      </c>
      <c r="B24" s="240">
        <v>4705374</v>
      </c>
      <c r="C24" s="241">
        <v>1347671</v>
      </c>
      <c r="D24" s="242">
        <f t="shared" si="5"/>
        <v>0.2864110270511972</v>
      </c>
      <c r="E24" s="243">
        <f t="shared" si="6"/>
        <v>2.1017266434015698E-2</v>
      </c>
      <c r="F24" s="241">
        <v>1274026</v>
      </c>
      <c r="G24" s="244">
        <f t="shared" si="0"/>
        <v>5.780494275627035E-2</v>
      </c>
      <c r="H24" s="245">
        <f t="shared" si="1"/>
        <v>5.780494275627035E-2</v>
      </c>
      <c r="I24" s="280">
        <f t="shared" si="2"/>
        <v>2.1609772675058186E-2</v>
      </c>
      <c r="J24" s="247">
        <f t="shared" si="3"/>
        <v>6.6306212476069783E-4</v>
      </c>
      <c r="L24" s="239" t="s">
        <v>19</v>
      </c>
      <c r="M24" s="240">
        <f t="shared" si="7"/>
        <v>155793.56435223247</v>
      </c>
      <c r="N24" s="241">
        <f t="shared" si="8"/>
        <v>96111.362163824509</v>
      </c>
      <c r="O24" s="248">
        <f t="shared" si="9"/>
        <v>1966.0180286099448</v>
      </c>
      <c r="P24" s="249">
        <f t="shared" si="10"/>
        <v>253870.94454466694</v>
      </c>
      <c r="Q24" s="246">
        <f t="shared" si="4"/>
        <v>1.7124177444477449E-2</v>
      </c>
      <c r="S24" s="238"/>
      <c r="T24" s="238"/>
      <c r="U24" s="238"/>
      <c r="V24" s="238"/>
      <c r="W24" s="238"/>
      <c r="X24" s="238"/>
      <c r="Y24" s="238"/>
      <c r="Z24" s="238"/>
    </row>
    <row r="25" spans="1:26">
      <c r="A25" s="239" t="s">
        <v>20</v>
      </c>
      <c r="B25" s="240">
        <v>422301629</v>
      </c>
      <c r="C25" s="241">
        <v>139338983</v>
      </c>
      <c r="D25" s="242">
        <f t="shared" si="5"/>
        <v>0.3299513272774991</v>
      </c>
      <c r="E25" s="243">
        <f t="shared" si="6"/>
        <v>2.4212318314157322E-2</v>
      </c>
      <c r="F25" s="241">
        <v>127647607.33</v>
      </c>
      <c r="G25" s="244">
        <f t="shared" si="0"/>
        <v>9.1591028727823875E-2</v>
      </c>
      <c r="H25" s="245">
        <f t="shared" si="1"/>
        <v>9.1591028727823875E-2</v>
      </c>
      <c r="I25" s="280">
        <f t="shared" si="2"/>
        <v>3.4240347200556631E-2</v>
      </c>
      <c r="J25" s="247">
        <f t="shared" si="3"/>
        <v>6.8555606026971527E-2</v>
      </c>
      <c r="L25" s="239" t="s">
        <v>20</v>
      </c>
      <c r="M25" s="240">
        <f t="shared" si="7"/>
        <v>179477.3541666845</v>
      </c>
      <c r="N25" s="241">
        <f t="shared" si="8"/>
        <v>152286.9518292576</v>
      </c>
      <c r="O25" s="248">
        <f t="shared" si="9"/>
        <v>203271.38646314613</v>
      </c>
      <c r="P25" s="249">
        <f t="shared" si="10"/>
        <v>535035.69245908828</v>
      </c>
      <c r="Q25" s="246">
        <f t="shared" si="4"/>
        <v>3.6089384522639968E-2</v>
      </c>
      <c r="S25" s="238"/>
      <c r="T25" s="238"/>
      <c r="U25" s="238"/>
      <c r="V25" s="238"/>
      <c r="W25" s="238"/>
      <c r="X25" s="238"/>
      <c r="Y25" s="238"/>
      <c r="Z25" s="238"/>
    </row>
    <row r="26" spans="1:26">
      <c r="A26" s="239" t="s">
        <v>21</v>
      </c>
      <c r="B26" s="240">
        <v>12413879</v>
      </c>
      <c r="C26" s="241">
        <v>3647488</v>
      </c>
      <c r="D26" s="242">
        <f t="shared" si="5"/>
        <v>0.29382338912760469</v>
      </c>
      <c r="E26" s="243">
        <f t="shared" si="6"/>
        <v>2.1561196569210538E-2</v>
      </c>
      <c r="F26" s="241">
        <v>4150430.84</v>
      </c>
      <c r="G26" s="244">
        <f t="shared" si="0"/>
        <v>-0.12117846541444832</v>
      </c>
      <c r="H26" s="245">
        <f t="shared" si="1"/>
        <v>0</v>
      </c>
      <c r="I26" s="280">
        <f t="shared" si="2"/>
        <v>0</v>
      </c>
      <c r="J26" s="247">
        <f t="shared" si="3"/>
        <v>1.794585728504322E-3</v>
      </c>
      <c r="L26" s="239" t="s">
        <v>21</v>
      </c>
      <c r="M26" s="240">
        <f t="shared" si="7"/>
        <v>159825.52611027754</v>
      </c>
      <c r="N26" s="241">
        <f t="shared" si="8"/>
        <v>0</v>
      </c>
      <c r="O26" s="248">
        <f t="shared" si="9"/>
        <v>5321.0517753505346</v>
      </c>
      <c r="P26" s="249">
        <f t="shared" si="10"/>
        <v>165146.57788562807</v>
      </c>
      <c r="Q26" s="246">
        <f t="shared" si="4"/>
        <v>1.1139515430306135E-2</v>
      </c>
      <c r="S26" s="238"/>
      <c r="T26" s="238"/>
      <c r="U26" s="238"/>
      <c r="V26" s="238"/>
      <c r="W26" s="238"/>
      <c r="X26" s="238"/>
      <c r="Y26" s="238"/>
      <c r="Z26" s="238"/>
    </row>
    <row r="27" spans="1:26">
      <c r="A27" s="239" t="s">
        <v>22</v>
      </c>
      <c r="B27" s="240">
        <v>784275</v>
      </c>
      <c r="C27" s="241">
        <v>228955</v>
      </c>
      <c r="D27" s="242">
        <f t="shared" si="5"/>
        <v>0.29193203914443278</v>
      </c>
      <c r="E27" s="243">
        <f t="shared" si="6"/>
        <v>2.1422406499129926E-2</v>
      </c>
      <c r="F27" s="241">
        <v>221868</v>
      </c>
      <c r="G27" s="244">
        <f t="shared" si="0"/>
        <v>3.1942416211441005E-2</v>
      </c>
      <c r="H27" s="245">
        <f t="shared" si="1"/>
        <v>3.1942416211441005E-2</v>
      </c>
      <c r="I27" s="280">
        <f t="shared" si="2"/>
        <v>1.1941337887519264E-2</v>
      </c>
      <c r="J27" s="247">
        <f t="shared" si="3"/>
        <v>1.1264721788521498E-4</v>
      </c>
      <c r="L27" s="239" t="s">
        <v>22</v>
      </c>
      <c r="M27" s="240">
        <f t="shared" si="7"/>
        <v>158796.72439705572</v>
      </c>
      <c r="N27" s="241">
        <f t="shared" si="8"/>
        <v>53110.149175822968</v>
      </c>
      <c r="O27" s="248">
        <f t="shared" si="9"/>
        <v>334.00559761276298</v>
      </c>
      <c r="P27" s="249">
        <f t="shared" si="10"/>
        <v>212240.87917049145</v>
      </c>
      <c r="Q27" s="246">
        <f t="shared" si="4"/>
        <v>1.4316134059397788E-2</v>
      </c>
      <c r="S27" s="238"/>
      <c r="T27" s="238"/>
      <c r="U27" s="238"/>
      <c r="V27" s="238"/>
      <c r="W27" s="238"/>
      <c r="X27" s="238"/>
      <c r="Y27" s="238"/>
      <c r="Z27" s="238"/>
    </row>
    <row r="28" spans="1:26">
      <c r="A28" s="239" t="s">
        <v>23</v>
      </c>
      <c r="B28" s="240">
        <v>0</v>
      </c>
      <c r="C28" s="241">
        <v>0</v>
      </c>
      <c r="D28" s="242">
        <f t="shared" si="5"/>
        <v>0</v>
      </c>
      <c r="E28" s="243">
        <f t="shared" si="6"/>
        <v>0</v>
      </c>
      <c r="F28" s="241">
        <v>0</v>
      </c>
      <c r="G28" s="244">
        <f t="shared" si="0"/>
        <v>0</v>
      </c>
      <c r="H28" s="245">
        <f t="shared" si="1"/>
        <v>0</v>
      </c>
      <c r="I28" s="280">
        <f t="shared" si="2"/>
        <v>0</v>
      </c>
      <c r="J28" s="247">
        <f t="shared" si="3"/>
        <v>0</v>
      </c>
      <c r="L28" s="239" t="s">
        <v>23</v>
      </c>
      <c r="M28" s="240">
        <f t="shared" si="7"/>
        <v>0</v>
      </c>
      <c r="N28" s="241">
        <f t="shared" si="8"/>
        <v>0</v>
      </c>
      <c r="O28" s="248">
        <f t="shared" si="9"/>
        <v>0</v>
      </c>
      <c r="P28" s="249">
        <f t="shared" si="10"/>
        <v>0</v>
      </c>
      <c r="Q28" s="246">
        <f t="shared" si="4"/>
        <v>0</v>
      </c>
      <c r="S28" s="238"/>
      <c r="T28" s="238"/>
      <c r="U28" s="238"/>
      <c r="V28" s="238"/>
      <c r="W28" s="238"/>
      <c r="X28" s="238"/>
      <c r="Y28" s="238"/>
      <c r="Z28" s="238"/>
    </row>
    <row r="29" spans="1:26">
      <c r="A29" s="239" t="s">
        <v>24</v>
      </c>
      <c r="B29" s="240">
        <v>0</v>
      </c>
      <c r="C29" s="241">
        <v>0</v>
      </c>
      <c r="D29" s="242">
        <f t="shared" si="5"/>
        <v>0</v>
      </c>
      <c r="E29" s="243">
        <f t="shared" si="6"/>
        <v>0</v>
      </c>
      <c r="F29" s="241">
        <v>0</v>
      </c>
      <c r="G29" s="244">
        <f t="shared" si="0"/>
        <v>0</v>
      </c>
      <c r="H29" s="245">
        <f t="shared" si="1"/>
        <v>0</v>
      </c>
      <c r="I29" s="280">
        <f t="shared" si="2"/>
        <v>0</v>
      </c>
      <c r="J29" s="247">
        <f t="shared" si="3"/>
        <v>0</v>
      </c>
      <c r="L29" s="239" t="s">
        <v>24</v>
      </c>
      <c r="M29" s="240">
        <f t="shared" si="7"/>
        <v>0</v>
      </c>
      <c r="N29" s="241">
        <f t="shared" si="8"/>
        <v>0</v>
      </c>
      <c r="O29" s="248">
        <f t="shared" si="9"/>
        <v>0</v>
      </c>
      <c r="P29" s="249">
        <f t="shared" si="10"/>
        <v>0</v>
      </c>
      <c r="Q29" s="246">
        <f t="shared" si="4"/>
        <v>0</v>
      </c>
      <c r="S29" s="238"/>
      <c r="T29" s="238"/>
      <c r="U29" s="238"/>
      <c r="V29" s="238"/>
      <c r="W29" s="238"/>
      <c r="X29" s="238"/>
      <c r="Y29" s="238"/>
      <c r="Z29" s="238"/>
    </row>
    <row r="30" spans="1:26">
      <c r="A30" s="239" t="s">
        <v>25</v>
      </c>
      <c r="B30" s="240">
        <v>531696647</v>
      </c>
      <c r="C30" s="241">
        <v>252087113.56999999</v>
      </c>
      <c r="D30" s="242">
        <f t="shared" si="5"/>
        <v>0.47411830597833354</v>
      </c>
      <c r="E30" s="243">
        <f t="shared" si="6"/>
        <v>3.4791505273327292E-2</v>
      </c>
      <c r="F30" s="241">
        <v>228201604.11000001</v>
      </c>
      <c r="G30" s="244">
        <f t="shared" si="0"/>
        <v>0.10466845556653692</v>
      </c>
      <c r="H30" s="245">
        <f t="shared" si="1"/>
        <v>0.10466845556653692</v>
      </c>
      <c r="I30" s="280">
        <f t="shared" si="2"/>
        <v>3.9129206313363876E-2</v>
      </c>
      <c r="J30" s="247">
        <f t="shared" si="3"/>
        <v>0.12402835495348311</v>
      </c>
      <c r="L30" s="239" t="s">
        <v>25</v>
      </c>
      <c r="M30" s="240">
        <f t="shared" si="7"/>
        <v>257897.12628558581</v>
      </c>
      <c r="N30" s="241">
        <f t="shared" si="8"/>
        <v>174030.58216837989</v>
      </c>
      <c r="O30" s="248">
        <f t="shared" si="9"/>
        <v>367751.33549572754</v>
      </c>
      <c r="P30" s="249">
        <f t="shared" si="10"/>
        <v>799679.04394969321</v>
      </c>
      <c r="Q30" s="246">
        <f t="shared" si="4"/>
        <v>5.3940185521369442E-2</v>
      </c>
      <c r="S30" s="238"/>
      <c r="T30" s="238"/>
      <c r="U30" s="238"/>
      <c r="V30" s="238"/>
      <c r="W30" s="238"/>
      <c r="X30" s="238"/>
      <c r="Y30" s="238"/>
      <c r="Z30" s="238"/>
    </row>
    <row r="31" spans="1:26">
      <c r="A31" s="239" t="s">
        <v>26</v>
      </c>
      <c r="B31" s="240">
        <v>818878</v>
      </c>
      <c r="C31" s="241">
        <v>228664</v>
      </c>
      <c r="D31" s="242">
        <f t="shared" si="5"/>
        <v>0.27924061948177875</v>
      </c>
      <c r="E31" s="243">
        <f t="shared" si="6"/>
        <v>2.0491091279802757E-2</v>
      </c>
      <c r="F31" s="241">
        <v>207054</v>
      </c>
      <c r="G31" s="244">
        <f t="shared" si="0"/>
        <v>0.10436890859389347</v>
      </c>
      <c r="H31" s="245">
        <f t="shared" si="1"/>
        <v>0.10436890859389347</v>
      </c>
      <c r="I31" s="280">
        <f t="shared" si="2"/>
        <v>3.9017223813673146E-2</v>
      </c>
      <c r="J31" s="247">
        <f t="shared" si="3"/>
        <v>1.1250404415935357E-4</v>
      </c>
      <c r="L31" s="239" t="s">
        <v>26</v>
      </c>
      <c r="M31" s="240">
        <f t="shared" si="7"/>
        <v>151893.21399002997</v>
      </c>
      <c r="N31" s="241">
        <f t="shared" si="8"/>
        <v>173532.53016451924</v>
      </c>
      <c r="O31" s="248">
        <f t="shared" si="9"/>
        <v>333.58107913137883</v>
      </c>
      <c r="P31" s="249">
        <f t="shared" si="10"/>
        <v>325759.3252336806</v>
      </c>
      <c r="Q31" s="246">
        <f t="shared" si="4"/>
        <v>2.1973213592835203E-2</v>
      </c>
      <c r="S31" s="238"/>
      <c r="T31" s="238"/>
      <c r="U31" s="238"/>
      <c r="V31" s="238"/>
      <c r="W31" s="238"/>
      <c r="X31" s="238"/>
      <c r="Y31" s="238"/>
      <c r="Z31" s="238"/>
    </row>
    <row r="32" spans="1:26">
      <c r="A32" s="239" t="s">
        <v>27</v>
      </c>
      <c r="B32" s="240">
        <v>2180533</v>
      </c>
      <c r="C32" s="241">
        <v>558660</v>
      </c>
      <c r="D32" s="242">
        <f t="shared" si="5"/>
        <v>0.25620341448627471</v>
      </c>
      <c r="E32" s="243">
        <f t="shared" si="6"/>
        <v>1.8800586971115658E-2</v>
      </c>
      <c r="F32" s="241">
        <v>642185</v>
      </c>
      <c r="G32" s="244">
        <f t="shared" si="0"/>
        <v>-0.1300637666715978</v>
      </c>
      <c r="H32" s="245">
        <f t="shared" si="1"/>
        <v>0</v>
      </c>
      <c r="I32" s="280">
        <f t="shared" si="2"/>
        <v>0</v>
      </c>
      <c r="J32" s="247">
        <f t="shared" si="3"/>
        <v>2.7486403329804633E-4</v>
      </c>
      <c r="L32" s="239" t="s">
        <v>27</v>
      </c>
      <c r="M32" s="240">
        <f t="shared" si="7"/>
        <v>139362.10331348091</v>
      </c>
      <c r="N32" s="241">
        <f t="shared" si="8"/>
        <v>0</v>
      </c>
      <c r="O32" s="248">
        <f t="shared" si="9"/>
        <v>814.9879546738274</v>
      </c>
      <c r="P32" s="249">
        <f t="shared" si="10"/>
        <v>140177.09126815473</v>
      </c>
      <c r="Q32" s="246">
        <f t="shared" si="4"/>
        <v>9.4552662922174398E-3</v>
      </c>
      <c r="S32" s="238"/>
      <c r="T32" s="238"/>
      <c r="U32" s="238"/>
      <c r="V32" s="238"/>
      <c r="W32" s="238"/>
      <c r="X32" s="238"/>
      <c r="Y32" s="238"/>
      <c r="Z32" s="238"/>
    </row>
    <row r="33" spans="1:26">
      <c r="A33" s="239" t="s">
        <v>28</v>
      </c>
      <c r="B33" s="240">
        <v>678268</v>
      </c>
      <c r="C33" s="241">
        <v>282361</v>
      </c>
      <c r="D33" s="242">
        <f t="shared" si="5"/>
        <v>0.41629709790230413</v>
      </c>
      <c r="E33" s="243">
        <f t="shared" si="6"/>
        <v>3.0548499170586215E-2</v>
      </c>
      <c r="F33" s="241">
        <v>360817</v>
      </c>
      <c r="G33" s="244">
        <f t="shared" si="0"/>
        <v>-0.21743986563825979</v>
      </c>
      <c r="H33" s="245">
        <f t="shared" si="1"/>
        <v>0</v>
      </c>
      <c r="I33" s="280">
        <f t="shared" si="2"/>
        <v>0</v>
      </c>
      <c r="J33" s="247">
        <f t="shared" si="3"/>
        <v>1.3892328662526343E-4</v>
      </c>
      <c r="L33" s="239" t="s">
        <v>28</v>
      </c>
      <c r="M33" s="240">
        <f t="shared" si="7"/>
        <v>226445.22237650046</v>
      </c>
      <c r="N33" s="241">
        <f t="shared" si="8"/>
        <v>0</v>
      </c>
      <c r="O33" s="248">
        <f t="shared" si="9"/>
        <v>411.91568014473313</v>
      </c>
      <c r="P33" s="249">
        <f t="shared" si="10"/>
        <v>226857.1380566452</v>
      </c>
      <c r="Q33" s="246">
        <f t="shared" si="4"/>
        <v>1.5302034242618164E-2</v>
      </c>
      <c r="S33" s="238"/>
      <c r="T33" s="238"/>
      <c r="U33" s="238"/>
      <c r="V33" s="238"/>
      <c r="W33" s="238"/>
      <c r="X33" s="238"/>
      <c r="Y33" s="238"/>
      <c r="Z33" s="238"/>
    </row>
    <row r="34" spans="1:26">
      <c r="A34" s="239" t="s">
        <v>29</v>
      </c>
      <c r="B34" s="240">
        <v>1784944</v>
      </c>
      <c r="C34" s="241">
        <v>494360</v>
      </c>
      <c r="D34" s="242">
        <f t="shared" si="5"/>
        <v>0.27696106992712377</v>
      </c>
      <c r="E34" s="243">
        <f t="shared" si="6"/>
        <v>2.0323814548759991E-2</v>
      </c>
      <c r="F34" s="241">
        <v>457885</v>
      </c>
      <c r="G34" s="244">
        <f t="shared" si="0"/>
        <v>7.9659739891020598E-2</v>
      </c>
      <c r="H34" s="245">
        <f t="shared" si="1"/>
        <v>7.9659739891020598E-2</v>
      </c>
      <c r="I34" s="280">
        <f t="shared" si="2"/>
        <v>2.9779959780558536E-2</v>
      </c>
      <c r="J34" s="247">
        <f t="shared" si="3"/>
        <v>2.43228051947915E-4</v>
      </c>
      <c r="L34" s="239" t="s">
        <v>29</v>
      </c>
      <c r="M34" s="240">
        <f t="shared" si="7"/>
        <v>150653.25073200301</v>
      </c>
      <c r="N34" s="241">
        <f t="shared" si="8"/>
        <v>132448.98698064082</v>
      </c>
      <c r="O34" s="248">
        <f t="shared" si="9"/>
        <v>721.18541737828616</v>
      </c>
      <c r="P34" s="249">
        <f t="shared" si="10"/>
        <v>283823.42313002207</v>
      </c>
      <c r="Q34" s="246">
        <f t="shared" si="4"/>
        <v>1.9144540818937142E-2</v>
      </c>
      <c r="S34" s="238"/>
      <c r="T34" s="238"/>
      <c r="U34" s="238"/>
      <c r="V34" s="238"/>
      <c r="W34" s="238"/>
      <c r="X34" s="238"/>
      <c r="Y34" s="238"/>
      <c r="Z34" s="238"/>
    </row>
    <row r="35" spans="1:26">
      <c r="A35" s="239" t="s">
        <v>30</v>
      </c>
      <c r="B35" s="240">
        <v>550784</v>
      </c>
      <c r="C35" s="241">
        <v>111314</v>
      </c>
      <c r="D35" s="242">
        <f t="shared" si="5"/>
        <v>0.20210100511271206</v>
      </c>
      <c r="E35" s="243">
        <f t="shared" si="6"/>
        <v>1.4830471838910586E-2</v>
      </c>
      <c r="F35" s="241">
        <v>71527</v>
      </c>
      <c r="G35" s="244">
        <f t="shared" si="0"/>
        <v>0.55625148545304581</v>
      </c>
      <c r="H35" s="245">
        <f t="shared" si="1"/>
        <v>0.55625148545304581</v>
      </c>
      <c r="I35" s="280">
        <f t="shared" si="2"/>
        <v>0.20794879430098293</v>
      </c>
      <c r="J35" s="247">
        <f t="shared" si="3"/>
        <v>5.4767148180536878E-5</v>
      </c>
      <c r="L35" s="239" t="s">
        <v>30</v>
      </c>
      <c r="M35" s="240">
        <f t="shared" si="7"/>
        <v>109933.04367450177</v>
      </c>
      <c r="N35" s="241">
        <f t="shared" si="8"/>
        <v>924870.52877054864</v>
      </c>
      <c r="O35" s="248">
        <f t="shared" si="9"/>
        <v>162.38780150102465</v>
      </c>
      <c r="P35" s="249">
        <f t="shared" si="10"/>
        <v>1034965.9602465513</v>
      </c>
      <c r="Q35" s="246">
        <f t="shared" si="4"/>
        <v>6.9810827639386286E-2</v>
      </c>
      <c r="S35" s="238"/>
      <c r="T35" s="238"/>
      <c r="U35" s="238"/>
      <c r="V35" s="238"/>
      <c r="W35" s="238"/>
      <c r="X35" s="238"/>
      <c r="Y35" s="238"/>
      <c r="Z35" s="238"/>
    </row>
    <row r="36" spans="1:26">
      <c r="A36" s="239" t="s">
        <v>31</v>
      </c>
      <c r="B36" s="240">
        <v>0</v>
      </c>
      <c r="C36" s="241">
        <v>0</v>
      </c>
      <c r="D36" s="242">
        <f t="shared" si="5"/>
        <v>0</v>
      </c>
      <c r="E36" s="243">
        <f t="shared" si="6"/>
        <v>0</v>
      </c>
      <c r="F36" s="241">
        <v>0</v>
      </c>
      <c r="G36" s="244">
        <f t="shared" si="0"/>
        <v>0</v>
      </c>
      <c r="H36" s="245">
        <f t="shared" si="1"/>
        <v>0</v>
      </c>
      <c r="I36" s="280">
        <f t="shared" si="2"/>
        <v>0</v>
      </c>
      <c r="J36" s="247">
        <f t="shared" si="3"/>
        <v>0</v>
      </c>
      <c r="L36" s="239" t="s">
        <v>31</v>
      </c>
      <c r="M36" s="240">
        <f t="shared" si="7"/>
        <v>0</v>
      </c>
      <c r="N36" s="241">
        <f t="shared" si="8"/>
        <v>0</v>
      </c>
      <c r="O36" s="248">
        <f t="shared" si="9"/>
        <v>0</v>
      </c>
      <c r="P36" s="249">
        <f t="shared" si="10"/>
        <v>0</v>
      </c>
      <c r="Q36" s="246">
        <f t="shared" si="4"/>
        <v>0</v>
      </c>
      <c r="S36" s="238"/>
      <c r="T36" s="238"/>
      <c r="U36" s="238"/>
      <c r="V36" s="238"/>
      <c r="W36" s="238"/>
      <c r="X36" s="238"/>
      <c r="Y36" s="238"/>
      <c r="Z36" s="238"/>
    </row>
    <row r="37" spans="1:26">
      <c r="A37" s="239" t="s">
        <v>32</v>
      </c>
      <c r="B37" s="240">
        <v>3683050</v>
      </c>
      <c r="C37" s="241">
        <v>1144646</v>
      </c>
      <c r="D37" s="242">
        <f t="shared" si="5"/>
        <v>0.3107875266423209</v>
      </c>
      <c r="E37" s="243">
        <f t="shared" si="6"/>
        <v>2.2806050168741598E-2</v>
      </c>
      <c r="F37" s="241">
        <v>1230552</v>
      </c>
      <c r="G37" s="244">
        <f t="shared" si="0"/>
        <v>-6.9810946632080539E-2</v>
      </c>
      <c r="H37" s="245">
        <f t="shared" si="1"/>
        <v>0</v>
      </c>
      <c r="I37" s="280">
        <f t="shared" si="2"/>
        <v>0</v>
      </c>
      <c r="J37" s="247">
        <f t="shared" si="3"/>
        <v>5.6317262066100232E-4</v>
      </c>
      <c r="L37" s="239" t="s">
        <v>32</v>
      </c>
      <c r="M37" s="240">
        <f t="shared" si="7"/>
        <v>169053.18566231924</v>
      </c>
      <c r="N37" s="241">
        <f t="shared" si="8"/>
        <v>0</v>
      </c>
      <c r="O37" s="248">
        <f t="shared" si="9"/>
        <v>1669.8397994586653</v>
      </c>
      <c r="P37" s="249">
        <f t="shared" si="10"/>
        <v>170723.0254617779</v>
      </c>
      <c r="Q37" s="246">
        <f t="shared" si="4"/>
        <v>1.1515659608503001E-2</v>
      </c>
      <c r="S37" s="238"/>
      <c r="T37" s="238"/>
      <c r="U37" s="238"/>
      <c r="V37" s="238"/>
      <c r="W37" s="238"/>
      <c r="X37" s="238"/>
      <c r="Y37" s="238"/>
      <c r="Z37" s="238"/>
    </row>
    <row r="38" spans="1:26">
      <c r="A38" s="239" t="s">
        <v>33</v>
      </c>
      <c r="B38" s="240">
        <v>38008782</v>
      </c>
      <c r="C38" s="241">
        <v>10001944</v>
      </c>
      <c r="D38" s="242">
        <f t="shared" si="5"/>
        <v>0.26314823768885831</v>
      </c>
      <c r="E38" s="243">
        <f t="shared" si="6"/>
        <v>1.9310208409537941E-2</v>
      </c>
      <c r="F38" s="241">
        <v>10573187</v>
      </c>
      <c r="G38" s="244">
        <f t="shared" si="0"/>
        <v>-5.4027513180273878E-2</v>
      </c>
      <c r="H38" s="245">
        <f t="shared" si="1"/>
        <v>0</v>
      </c>
      <c r="I38" s="280">
        <f t="shared" si="2"/>
        <v>0</v>
      </c>
      <c r="J38" s="247">
        <f t="shared" si="3"/>
        <v>4.9210157674814646E-3</v>
      </c>
      <c r="L38" s="239" t="s">
        <v>33</v>
      </c>
      <c r="M38" s="240">
        <f t="shared" si="7"/>
        <v>143139.74683393512</v>
      </c>
      <c r="N38" s="241">
        <f t="shared" si="8"/>
        <v>0</v>
      </c>
      <c r="O38" s="248">
        <f t="shared" si="9"/>
        <v>14591.099923606775</v>
      </c>
      <c r="P38" s="249">
        <f t="shared" si="10"/>
        <v>157730.84675754191</v>
      </c>
      <c r="Q38" s="246">
        <f t="shared" si="4"/>
        <v>1.0639307358265265E-2</v>
      </c>
      <c r="S38" s="238"/>
      <c r="T38" s="238"/>
      <c r="U38" s="238"/>
      <c r="V38" s="238"/>
      <c r="W38" s="238"/>
      <c r="X38" s="238"/>
      <c r="Y38" s="238"/>
      <c r="Z38" s="238"/>
    </row>
    <row r="39" spans="1:26">
      <c r="A39" s="239" t="s">
        <v>34</v>
      </c>
      <c r="B39" s="240">
        <v>0</v>
      </c>
      <c r="C39" s="241">
        <v>0</v>
      </c>
      <c r="D39" s="242">
        <f t="shared" si="5"/>
        <v>0</v>
      </c>
      <c r="E39" s="243">
        <f t="shared" si="6"/>
        <v>0</v>
      </c>
      <c r="F39" s="241">
        <v>0</v>
      </c>
      <c r="G39" s="244">
        <f t="shared" si="0"/>
        <v>0</v>
      </c>
      <c r="H39" s="245">
        <f t="shared" si="1"/>
        <v>0</v>
      </c>
      <c r="I39" s="280">
        <f t="shared" si="2"/>
        <v>0</v>
      </c>
      <c r="J39" s="247">
        <f t="shared" si="3"/>
        <v>0</v>
      </c>
      <c r="L39" s="239" t="s">
        <v>34</v>
      </c>
      <c r="M39" s="240">
        <f t="shared" si="7"/>
        <v>0</v>
      </c>
      <c r="N39" s="241">
        <f t="shared" si="8"/>
        <v>0</v>
      </c>
      <c r="O39" s="248">
        <f t="shared" si="9"/>
        <v>0</v>
      </c>
      <c r="P39" s="249">
        <f t="shared" si="10"/>
        <v>0</v>
      </c>
      <c r="Q39" s="246">
        <f t="shared" si="4"/>
        <v>0</v>
      </c>
      <c r="S39" s="238"/>
      <c r="T39" s="238"/>
      <c r="U39" s="238"/>
      <c r="V39" s="238"/>
      <c r="W39" s="238"/>
      <c r="X39" s="238"/>
      <c r="Y39" s="238"/>
      <c r="Z39" s="238"/>
    </row>
    <row r="40" spans="1:26">
      <c r="A40" s="239" t="s">
        <v>35</v>
      </c>
      <c r="B40" s="240">
        <v>737314</v>
      </c>
      <c r="C40" s="241">
        <v>296444</v>
      </c>
      <c r="D40" s="242">
        <f t="shared" si="5"/>
        <v>0.40205936683692428</v>
      </c>
      <c r="E40" s="243">
        <f t="shared" si="6"/>
        <v>2.9503713324531968E-2</v>
      </c>
      <c r="F40" s="241">
        <v>262924</v>
      </c>
      <c r="G40" s="244">
        <f t="shared" si="0"/>
        <v>0.12748931250095086</v>
      </c>
      <c r="H40" s="245">
        <f t="shared" si="1"/>
        <v>0.12748931250095086</v>
      </c>
      <c r="I40" s="280">
        <f t="shared" si="2"/>
        <v>4.7660544761047335E-2</v>
      </c>
      <c r="J40" s="247">
        <f t="shared" si="3"/>
        <v>1.4585220614865224E-4</v>
      </c>
      <c r="L40" s="239" t="s">
        <v>35</v>
      </c>
      <c r="M40" s="240">
        <f t="shared" si="7"/>
        <v>218700.5943368561</v>
      </c>
      <c r="N40" s="241">
        <f t="shared" si="8"/>
        <v>211974.45930290685</v>
      </c>
      <c r="O40" s="248">
        <f t="shared" si="9"/>
        <v>432.46033228677214</v>
      </c>
      <c r="P40" s="249">
        <f t="shared" si="10"/>
        <v>431107.5139720497</v>
      </c>
      <c r="Q40" s="246">
        <f t="shared" si="4"/>
        <v>2.907919053180992E-2</v>
      </c>
      <c r="S40" s="238"/>
      <c r="T40" s="238"/>
      <c r="U40" s="238"/>
      <c r="V40" s="238"/>
      <c r="W40" s="238"/>
      <c r="X40" s="238"/>
      <c r="Y40" s="238"/>
      <c r="Z40" s="238"/>
    </row>
    <row r="41" spans="1:26">
      <c r="A41" s="239" t="s">
        <v>36</v>
      </c>
      <c r="B41" s="240">
        <v>752319</v>
      </c>
      <c r="C41" s="241">
        <v>94052</v>
      </c>
      <c r="D41" s="242">
        <f t="shared" si="5"/>
        <v>0.12501611683341773</v>
      </c>
      <c r="E41" s="243">
        <f t="shared" si="6"/>
        <v>9.173868279744337E-3</v>
      </c>
      <c r="F41" s="241">
        <v>85535</v>
      </c>
      <c r="G41" s="244">
        <f t="shared" si="0"/>
        <v>9.9573274098322395E-2</v>
      </c>
      <c r="H41" s="245">
        <f t="shared" si="1"/>
        <v>9.9573274098322395E-2</v>
      </c>
      <c r="I41" s="280">
        <f t="shared" si="2"/>
        <v>3.7224426064198395E-2</v>
      </c>
      <c r="J41" s="247">
        <f t="shared" si="3"/>
        <v>4.6274141803150139E-5</v>
      </c>
      <c r="L41" s="239" t="s">
        <v>36</v>
      </c>
      <c r="M41" s="240">
        <f t="shared" si="7"/>
        <v>68002.641670188663</v>
      </c>
      <c r="N41" s="241">
        <f t="shared" si="8"/>
        <v>165558.90469528263</v>
      </c>
      <c r="O41" s="248">
        <f t="shared" si="9"/>
        <v>137.20554024448293</v>
      </c>
      <c r="P41" s="249">
        <f t="shared" si="10"/>
        <v>233698.75190571579</v>
      </c>
      <c r="Q41" s="246">
        <f t="shared" si="4"/>
        <v>1.5763516787492323E-2</v>
      </c>
      <c r="S41" s="238"/>
      <c r="T41" s="238"/>
      <c r="U41" s="238"/>
      <c r="V41" s="238"/>
      <c r="W41" s="238"/>
      <c r="X41" s="238"/>
      <c r="Y41" s="238"/>
      <c r="Z41" s="238"/>
    </row>
    <row r="42" spans="1:26">
      <c r="A42" s="239" t="s">
        <v>37</v>
      </c>
      <c r="B42" s="240">
        <v>4368244</v>
      </c>
      <c r="C42" s="241">
        <v>601205</v>
      </c>
      <c r="D42" s="242">
        <f t="shared" si="5"/>
        <v>0.13763081915753791</v>
      </c>
      <c r="E42" s="243">
        <f t="shared" si="6"/>
        <v>1.0099553866858407E-2</v>
      </c>
      <c r="F42" s="241">
        <v>684339</v>
      </c>
      <c r="G42" s="244">
        <f t="shared" si="0"/>
        <v>-0.12148072811866628</v>
      </c>
      <c r="H42" s="245">
        <f t="shared" si="1"/>
        <v>0</v>
      </c>
      <c r="I42" s="280">
        <f t="shared" si="2"/>
        <v>0</v>
      </c>
      <c r="J42" s="247">
        <f t="shared" si="3"/>
        <v>2.9579642562372813E-4</v>
      </c>
      <c r="L42" s="239" t="s">
        <v>37</v>
      </c>
      <c r="M42" s="240">
        <f t="shared" si="7"/>
        <v>74864.421604261428</v>
      </c>
      <c r="N42" s="241">
        <f t="shared" si="8"/>
        <v>0</v>
      </c>
      <c r="O42" s="248">
        <f t="shared" si="9"/>
        <v>877.05372371331123</v>
      </c>
      <c r="P42" s="249">
        <f t="shared" si="10"/>
        <v>75741.475327974738</v>
      </c>
      <c r="Q42" s="246">
        <f t="shared" si="4"/>
        <v>5.1089362185539498E-3</v>
      </c>
      <c r="S42" s="238"/>
      <c r="T42" s="238"/>
      <c r="U42" s="238"/>
      <c r="V42" s="238"/>
      <c r="W42" s="238"/>
      <c r="X42" s="238"/>
      <c r="Y42" s="238"/>
      <c r="Z42" s="238"/>
    </row>
    <row r="43" spans="1:26">
      <c r="A43" s="239" t="s">
        <v>38</v>
      </c>
      <c r="B43" s="240">
        <v>54997682</v>
      </c>
      <c r="C43" s="241">
        <v>16720965.199999999</v>
      </c>
      <c r="D43" s="242">
        <f t="shared" si="5"/>
        <v>0.304030362588736</v>
      </c>
      <c r="E43" s="243">
        <f t="shared" si="6"/>
        <v>2.2310199437313018E-2</v>
      </c>
      <c r="F43" s="241">
        <v>16186491</v>
      </c>
      <c r="G43" s="244">
        <f t="shared" si="0"/>
        <v>3.3019769386706477E-2</v>
      </c>
      <c r="H43" s="245">
        <f t="shared" si="1"/>
        <v>3.3019769386706477E-2</v>
      </c>
      <c r="I43" s="280">
        <f t="shared" si="2"/>
        <v>1.234409509301297E-2</v>
      </c>
      <c r="J43" s="247">
        <f t="shared" si="3"/>
        <v>8.2268140470201454E-3</v>
      </c>
      <c r="L43" s="239" t="s">
        <v>38</v>
      </c>
      <c r="M43" s="240">
        <f t="shared" si="7"/>
        <v>165377.61952347576</v>
      </c>
      <c r="N43" s="241">
        <f t="shared" si="8"/>
        <v>54901.447225245473</v>
      </c>
      <c r="O43" s="248">
        <f t="shared" si="9"/>
        <v>24392.985408871671</v>
      </c>
      <c r="P43" s="249">
        <f t="shared" si="10"/>
        <v>244672.0521575929</v>
      </c>
      <c r="Q43" s="246">
        <f t="shared" si="4"/>
        <v>1.6503691055964435E-2</v>
      </c>
      <c r="S43" s="238"/>
      <c r="T43" s="238"/>
      <c r="U43" s="238"/>
      <c r="V43" s="238"/>
      <c r="W43" s="238"/>
      <c r="X43" s="238"/>
      <c r="Y43" s="238"/>
      <c r="Z43" s="238"/>
    </row>
    <row r="44" spans="1:26">
      <c r="A44" s="239" t="s">
        <v>39</v>
      </c>
      <c r="B44" s="240">
        <v>0</v>
      </c>
      <c r="C44" s="241">
        <v>0</v>
      </c>
      <c r="D44" s="242">
        <f t="shared" si="5"/>
        <v>0</v>
      </c>
      <c r="E44" s="243">
        <f t="shared" si="6"/>
        <v>0</v>
      </c>
      <c r="F44" s="241">
        <v>0</v>
      </c>
      <c r="G44" s="244">
        <f t="shared" si="0"/>
        <v>0</v>
      </c>
      <c r="H44" s="245">
        <f t="shared" si="1"/>
        <v>0</v>
      </c>
      <c r="I44" s="280">
        <f t="shared" si="2"/>
        <v>0</v>
      </c>
      <c r="J44" s="247">
        <f t="shared" si="3"/>
        <v>0</v>
      </c>
      <c r="L44" s="239" t="s">
        <v>39</v>
      </c>
      <c r="M44" s="240">
        <f t="shared" si="7"/>
        <v>0</v>
      </c>
      <c r="N44" s="241">
        <f t="shared" si="8"/>
        <v>0</v>
      </c>
      <c r="O44" s="248">
        <f t="shared" si="9"/>
        <v>0</v>
      </c>
      <c r="P44" s="249">
        <f t="shared" si="10"/>
        <v>0</v>
      </c>
      <c r="Q44" s="246">
        <f t="shared" si="4"/>
        <v>0</v>
      </c>
      <c r="S44" s="238"/>
      <c r="T44" s="238"/>
      <c r="U44" s="238"/>
      <c r="V44" s="238"/>
      <c r="W44" s="238"/>
      <c r="X44" s="238"/>
      <c r="Y44" s="238"/>
      <c r="Z44" s="238"/>
    </row>
    <row r="45" spans="1:26">
      <c r="A45" s="239" t="s">
        <v>40</v>
      </c>
      <c r="B45" s="240">
        <v>1283549</v>
      </c>
      <c r="C45" s="241">
        <v>476354</v>
      </c>
      <c r="D45" s="242">
        <f t="shared" si="5"/>
        <v>0.371122567194552</v>
      </c>
      <c r="E45" s="243">
        <f t="shared" si="6"/>
        <v>2.7233525031176656E-2</v>
      </c>
      <c r="F45" s="241">
        <v>507232</v>
      </c>
      <c r="G45" s="244">
        <f t="shared" si="0"/>
        <v>-6.0875496814081109E-2</v>
      </c>
      <c r="H45" s="245">
        <f t="shared" si="1"/>
        <v>0</v>
      </c>
      <c r="I45" s="280">
        <f t="shared" si="2"/>
        <v>0</v>
      </c>
      <c r="J45" s="247">
        <f t="shared" si="3"/>
        <v>2.3436899315801665E-4</v>
      </c>
      <c r="L45" s="239" t="s">
        <v>40</v>
      </c>
      <c r="M45" s="240">
        <f t="shared" si="7"/>
        <v>201872.49125870719</v>
      </c>
      <c r="N45" s="241">
        <f t="shared" si="8"/>
        <v>0</v>
      </c>
      <c r="O45" s="248">
        <f t="shared" si="9"/>
        <v>694.91778928274164</v>
      </c>
      <c r="P45" s="249">
        <f t="shared" si="10"/>
        <v>202567.40904798993</v>
      </c>
      <c r="Q45" s="246">
        <f t="shared" si="4"/>
        <v>1.3663636314219935E-2</v>
      </c>
      <c r="S45" s="238"/>
      <c r="T45" s="238"/>
      <c r="U45" s="238"/>
      <c r="V45" s="238"/>
      <c r="W45" s="238"/>
      <c r="X45" s="238"/>
      <c r="Y45" s="238"/>
      <c r="Z45" s="238"/>
    </row>
    <row r="46" spans="1:26">
      <c r="A46" s="239" t="s">
        <v>41</v>
      </c>
      <c r="B46" s="240">
        <v>0</v>
      </c>
      <c r="C46" s="241">
        <v>0</v>
      </c>
      <c r="D46" s="242">
        <f t="shared" si="5"/>
        <v>0</v>
      </c>
      <c r="E46" s="243">
        <f t="shared" si="6"/>
        <v>0</v>
      </c>
      <c r="F46" s="241">
        <v>0</v>
      </c>
      <c r="G46" s="244">
        <f t="shared" si="0"/>
        <v>0</v>
      </c>
      <c r="H46" s="245">
        <f t="shared" si="1"/>
        <v>0</v>
      </c>
      <c r="I46" s="280">
        <f t="shared" si="2"/>
        <v>0</v>
      </c>
      <c r="J46" s="247">
        <f t="shared" si="3"/>
        <v>0</v>
      </c>
      <c r="L46" s="239" t="s">
        <v>41</v>
      </c>
      <c r="M46" s="240">
        <f t="shared" si="7"/>
        <v>0</v>
      </c>
      <c r="N46" s="241">
        <f t="shared" si="8"/>
        <v>0</v>
      </c>
      <c r="O46" s="248">
        <f t="shared" si="9"/>
        <v>0</v>
      </c>
      <c r="P46" s="249">
        <f t="shared" si="10"/>
        <v>0</v>
      </c>
      <c r="Q46" s="246">
        <f t="shared" si="4"/>
        <v>0</v>
      </c>
      <c r="S46" s="238"/>
      <c r="T46" s="238"/>
      <c r="U46" s="238"/>
      <c r="V46" s="238"/>
      <c r="W46" s="238"/>
      <c r="X46" s="238"/>
      <c r="Y46" s="238"/>
      <c r="Z46" s="238"/>
    </row>
    <row r="47" spans="1:26">
      <c r="A47" s="239" t="s">
        <v>42</v>
      </c>
      <c r="B47" s="240">
        <v>5999815</v>
      </c>
      <c r="C47" s="241">
        <v>704593</v>
      </c>
      <c r="D47" s="242">
        <f t="shared" si="5"/>
        <v>0.11743578760345111</v>
      </c>
      <c r="E47" s="243">
        <f t="shared" si="6"/>
        <v>8.6176124654202373E-3</v>
      </c>
      <c r="F47" s="241">
        <v>745242</v>
      </c>
      <c r="G47" s="244">
        <f t="shared" si="0"/>
        <v>-5.4544698232252053E-2</v>
      </c>
      <c r="H47" s="245">
        <f t="shared" si="1"/>
        <v>0</v>
      </c>
      <c r="I47" s="280">
        <f t="shared" si="2"/>
        <v>0</v>
      </c>
      <c r="J47" s="247">
        <f t="shared" si="3"/>
        <v>3.4666393479678223E-4</v>
      </c>
      <c r="L47" s="239" t="s">
        <v>42</v>
      </c>
      <c r="M47" s="240">
        <f t="shared" si="7"/>
        <v>63879.31401112891</v>
      </c>
      <c r="N47" s="241">
        <f t="shared" si="8"/>
        <v>0</v>
      </c>
      <c r="O47" s="248">
        <f t="shared" si="9"/>
        <v>1027.878867195604</v>
      </c>
      <c r="P47" s="249">
        <f t="shared" si="10"/>
        <v>64907.192878324517</v>
      </c>
      <c r="Q47" s="246">
        <f t="shared" si="4"/>
        <v>4.3781390196694758E-3</v>
      </c>
      <c r="S47" s="238"/>
      <c r="T47" s="238"/>
      <c r="U47" s="238"/>
      <c r="V47" s="238"/>
      <c r="W47" s="238"/>
      <c r="X47" s="238"/>
      <c r="Y47" s="238"/>
      <c r="Z47" s="238"/>
    </row>
    <row r="48" spans="1:26">
      <c r="A48" s="239" t="s">
        <v>43</v>
      </c>
      <c r="B48" s="240">
        <v>1019262</v>
      </c>
      <c r="C48" s="241">
        <v>625255</v>
      </c>
      <c r="D48" s="242">
        <f t="shared" si="5"/>
        <v>0.61343893915401537</v>
      </c>
      <c r="E48" s="243">
        <f t="shared" si="6"/>
        <v>4.5015060201907799E-2</v>
      </c>
      <c r="F48" s="241">
        <v>536095</v>
      </c>
      <c r="G48" s="244">
        <f t="shared" si="0"/>
        <v>0.16631380632164072</v>
      </c>
      <c r="H48" s="245">
        <f t="shared" si="1"/>
        <v>0.16631380632164072</v>
      </c>
      <c r="I48" s="280">
        <f t="shared" si="2"/>
        <v>6.2174675312596066E-2</v>
      </c>
      <c r="J48" s="247">
        <f t="shared" si="3"/>
        <v>3.076291682593527E-4</v>
      </c>
      <c r="L48" s="239" t="s">
        <v>43</v>
      </c>
      <c r="M48" s="240">
        <f t="shared" si="7"/>
        <v>333680.72391351324</v>
      </c>
      <c r="N48" s="241">
        <f t="shared" si="8"/>
        <v>276527.32984480733</v>
      </c>
      <c r="O48" s="248">
        <f t="shared" si="9"/>
        <v>912.13849854935745</v>
      </c>
      <c r="P48" s="249">
        <f t="shared" si="10"/>
        <v>611120.19225686998</v>
      </c>
      <c r="Q48" s="246">
        <f t="shared" si="4"/>
        <v>4.1221458528384602E-2</v>
      </c>
      <c r="S48" s="238"/>
      <c r="T48" s="238"/>
      <c r="U48" s="238"/>
      <c r="V48" s="238"/>
      <c r="W48" s="238"/>
      <c r="X48" s="238"/>
      <c r="Y48" s="238"/>
      <c r="Z48" s="238"/>
    </row>
    <row r="49" spans="1:26">
      <c r="A49" s="239" t="s">
        <v>44</v>
      </c>
      <c r="B49" s="240">
        <v>18416508</v>
      </c>
      <c r="C49" s="241">
        <v>6249012</v>
      </c>
      <c r="D49" s="242">
        <f t="shared" si="5"/>
        <v>0.33931579211433566</v>
      </c>
      <c r="E49" s="243">
        <f t="shared" si="6"/>
        <v>2.4899496648434875E-2</v>
      </c>
      <c r="F49" s="241">
        <v>6777223</v>
      </c>
      <c r="G49" s="244">
        <f t="shared" si="0"/>
        <v>-7.793915000288465E-2</v>
      </c>
      <c r="H49" s="245">
        <f t="shared" si="1"/>
        <v>0</v>
      </c>
      <c r="I49" s="280">
        <f t="shared" si="2"/>
        <v>0</v>
      </c>
      <c r="J49" s="247">
        <f t="shared" si="3"/>
        <v>3.0745509656103735E-3</v>
      </c>
      <c r="L49" s="239" t="s">
        <v>44</v>
      </c>
      <c r="M49" s="240">
        <f t="shared" si="7"/>
        <v>184571.1641718458</v>
      </c>
      <c r="N49" s="241">
        <f t="shared" si="8"/>
        <v>0</v>
      </c>
      <c r="O49" s="248">
        <f t="shared" si="9"/>
        <v>9116.2236577027252</v>
      </c>
      <c r="P49" s="249">
        <f t="shared" si="10"/>
        <v>193687.38782954853</v>
      </c>
      <c r="Q49" s="246">
        <f t="shared" si="4"/>
        <v>1.3064658517339517E-2</v>
      </c>
      <c r="S49" s="238"/>
      <c r="T49" s="238"/>
      <c r="U49" s="238"/>
      <c r="V49" s="238"/>
      <c r="W49" s="238"/>
      <c r="X49" s="238"/>
      <c r="Y49" s="238"/>
      <c r="Z49" s="238"/>
    </row>
    <row r="50" spans="1:26">
      <c r="A50" s="239" t="s">
        <v>45</v>
      </c>
      <c r="B50" s="240">
        <v>345400602</v>
      </c>
      <c r="C50" s="241">
        <v>19718538</v>
      </c>
      <c r="D50" s="242">
        <f t="shared" si="5"/>
        <v>5.7088892971877331E-2</v>
      </c>
      <c r="E50" s="243">
        <f t="shared" si="6"/>
        <v>4.1892677330418338E-3</v>
      </c>
      <c r="F50" s="241">
        <v>21565896.16</v>
      </c>
      <c r="G50" s="244">
        <f t="shared" si="0"/>
        <v>-8.566108944855455E-2</v>
      </c>
      <c r="H50" s="245">
        <f t="shared" si="1"/>
        <v>0</v>
      </c>
      <c r="I50" s="280">
        <f t="shared" si="2"/>
        <v>0</v>
      </c>
      <c r="J50" s="247">
        <f t="shared" si="3"/>
        <v>9.7016376426105194E-3</v>
      </c>
      <c r="L50" s="239" t="s">
        <v>45</v>
      </c>
      <c r="M50" s="240">
        <f t="shared" si="7"/>
        <v>31053.560376437697</v>
      </c>
      <c r="N50" s="241">
        <f t="shared" si="8"/>
        <v>0</v>
      </c>
      <c r="O50" s="248">
        <f t="shared" si="9"/>
        <v>28765.923734969652</v>
      </c>
      <c r="P50" s="249">
        <f t="shared" si="10"/>
        <v>59819.48411140735</v>
      </c>
      <c r="Q50" s="246">
        <f t="shared" si="4"/>
        <v>4.0349613950430218E-3</v>
      </c>
      <c r="S50" s="238"/>
      <c r="T50" s="238"/>
      <c r="U50" s="238"/>
      <c r="V50" s="238"/>
      <c r="W50" s="238"/>
      <c r="X50" s="238"/>
      <c r="Y50" s="238"/>
      <c r="Z50" s="238"/>
    </row>
    <row r="51" spans="1:26">
      <c r="A51" s="239" t="s">
        <v>46</v>
      </c>
      <c r="B51" s="240">
        <v>628178081</v>
      </c>
      <c r="C51" s="241">
        <v>290272983.67000002</v>
      </c>
      <c r="D51" s="242">
        <f t="shared" si="5"/>
        <v>0.46208709353231958</v>
      </c>
      <c r="E51" s="243">
        <f t="shared" si="6"/>
        <v>3.3908637039846465E-2</v>
      </c>
      <c r="F51" s="241">
        <v>273934217.07000005</v>
      </c>
      <c r="G51" s="244">
        <f t="shared" si="0"/>
        <v>5.9644854793093671E-2</v>
      </c>
      <c r="H51" s="245">
        <f t="shared" si="1"/>
        <v>5.9644854793093671E-2</v>
      </c>
      <c r="I51" s="280">
        <f t="shared" si="2"/>
        <v>2.229760452752624E-2</v>
      </c>
      <c r="J51" s="247">
        <f t="shared" si="3"/>
        <v>0.14281602951525821</v>
      </c>
      <c r="L51" s="239" t="s">
        <v>46</v>
      </c>
      <c r="M51" s="240">
        <f t="shared" si="7"/>
        <v>251352.73625374396</v>
      </c>
      <c r="N51" s="241">
        <f t="shared" si="8"/>
        <v>99170.554746478258</v>
      </c>
      <c r="O51" s="248">
        <f t="shared" si="9"/>
        <v>423457.89077127888</v>
      </c>
      <c r="P51" s="249">
        <f t="shared" si="10"/>
        <v>773981.18177150108</v>
      </c>
      <c r="Q51" s="246">
        <f t="shared" si="4"/>
        <v>5.2206805781232761E-2</v>
      </c>
      <c r="S51" s="238"/>
      <c r="T51" s="238"/>
      <c r="U51" s="238"/>
      <c r="V51" s="238"/>
      <c r="W51" s="238"/>
      <c r="X51" s="238"/>
      <c r="Y51" s="238"/>
      <c r="Z51" s="238"/>
    </row>
    <row r="52" spans="1:26">
      <c r="A52" s="239" t="s">
        <v>47</v>
      </c>
      <c r="B52" s="240">
        <v>1066601268</v>
      </c>
      <c r="C52" s="241">
        <v>691961660.51999998</v>
      </c>
      <c r="D52" s="242">
        <f t="shared" si="5"/>
        <v>0.64875383264592179</v>
      </c>
      <c r="E52" s="243">
        <f t="shared" si="6"/>
        <v>4.7606519522625956E-2</v>
      </c>
      <c r="F52" s="241">
        <v>648216317.71000004</v>
      </c>
      <c r="G52" s="244">
        <f t="shared" si="0"/>
        <v>6.7485716750455005E-2</v>
      </c>
      <c r="H52" s="245">
        <f t="shared" si="1"/>
        <v>6.7485716750455005E-2</v>
      </c>
      <c r="I52" s="280">
        <f t="shared" si="2"/>
        <v>2.5228828682344911E-2</v>
      </c>
      <c r="J52" s="247">
        <f t="shared" si="3"/>
        <v>0.34044924085873468</v>
      </c>
      <c r="L52" s="239" t="s">
        <v>47</v>
      </c>
      <c r="M52" s="240">
        <f t="shared" si="7"/>
        <v>352890.29551579687</v>
      </c>
      <c r="N52" s="241">
        <f t="shared" si="8"/>
        <v>112207.43165228167</v>
      </c>
      <c r="O52" s="248">
        <f t="shared" si="9"/>
        <v>1009451.9357389113</v>
      </c>
      <c r="P52" s="249">
        <f t="shared" si="10"/>
        <v>1474549.6629069899</v>
      </c>
      <c r="Q52" s="246">
        <f t="shared" si="4"/>
        <v>9.9461756537763429E-2</v>
      </c>
      <c r="S52" s="238"/>
      <c r="T52" s="238"/>
      <c r="U52" s="238"/>
      <c r="V52" s="238"/>
      <c r="W52" s="238"/>
      <c r="X52" s="238"/>
      <c r="Y52" s="238"/>
      <c r="Z52" s="238"/>
    </row>
    <row r="53" spans="1:26">
      <c r="A53" s="239" t="s">
        <v>48</v>
      </c>
      <c r="B53" s="240">
        <v>260271541</v>
      </c>
      <c r="C53" s="241">
        <v>108456329.03999999</v>
      </c>
      <c r="D53" s="242">
        <f t="shared" si="5"/>
        <v>0.41670452567843363</v>
      </c>
      <c r="E53" s="243">
        <f t="shared" si="6"/>
        <v>3.057839682575576E-2</v>
      </c>
      <c r="F53" s="241">
        <v>121128581.79000001</v>
      </c>
      <c r="G53" s="244">
        <f t="shared" si="0"/>
        <v>-0.1046181880670396</v>
      </c>
      <c r="H53" s="245">
        <f t="shared" si="1"/>
        <v>0</v>
      </c>
      <c r="I53" s="280">
        <f t="shared" si="2"/>
        <v>0</v>
      </c>
      <c r="J53" s="247">
        <f t="shared" si="3"/>
        <v>5.3361157119955663E-2</v>
      </c>
      <c r="L53" s="239" t="s">
        <v>48</v>
      </c>
      <c r="M53" s="240">
        <f t="shared" si="7"/>
        <v>226666.84312243623</v>
      </c>
      <c r="N53" s="241">
        <f t="shared" si="8"/>
        <v>0</v>
      </c>
      <c r="O53" s="248">
        <f t="shared" si="9"/>
        <v>158218.95567203886</v>
      </c>
      <c r="P53" s="249">
        <f t="shared" si="10"/>
        <v>384885.79879447509</v>
      </c>
      <c r="Q53" s="246">
        <f t="shared" si="4"/>
        <v>2.596142983686902E-2</v>
      </c>
      <c r="S53" s="238"/>
      <c r="T53" s="238"/>
      <c r="U53" s="238"/>
      <c r="V53" s="238"/>
      <c r="W53" s="238"/>
      <c r="X53" s="238"/>
      <c r="Y53" s="238"/>
      <c r="Z53" s="238"/>
    </row>
    <row r="54" spans="1:26">
      <c r="A54" s="239" t="s">
        <v>49</v>
      </c>
      <c r="B54" s="240">
        <v>164659580</v>
      </c>
      <c r="C54" s="241">
        <v>65213950.950000003</v>
      </c>
      <c r="D54" s="242">
        <f t="shared" si="5"/>
        <v>0.39605318409047324</v>
      </c>
      <c r="E54" s="243">
        <f t="shared" si="6"/>
        <v>2.90629707164934E-2</v>
      </c>
      <c r="F54" s="241">
        <v>61393149</v>
      </c>
      <c r="G54" s="244">
        <f t="shared" si="0"/>
        <v>6.2234988956178183E-2</v>
      </c>
      <c r="H54" s="245">
        <f t="shared" si="1"/>
        <v>6.2234988956178183E-2</v>
      </c>
      <c r="I54" s="280">
        <f t="shared" si="2"/>
        <v>2.3265899067634349E-2</v>
      </c>
      <c r="J54" s="247">
        <f t="shared" si="3"/>
        <v>3.2085650637987261E-2</v>
      </c>
      <c r="L54" s="239" t="s">
        <v>49</v>
      </c>
      <c r="M54" s="240">
        <f t="shared" si="7"/>
        <v>215433.5252304239</v>
      </c>
      <c r="N54" s="241">
        <f t="shared" si="8"/>
        <v>103477.12976811179</v>
      </c>
      <c r="O54" s="248">
        <f t="shared" si="9"/>
        <v>95135.833066515974</v>
      </c>
      <c r="P54" s="249">
        <f t="shared" si="10"/>
        <v>414046.48806505167</v>
      </c>
      <c r="Q54" s="246">
        <f t="shared" si="4"/>
        <v>2.7928385206134467E-2</v>
      </c>
      <c r="S54" s="238"/>
      <c r="T54" s="238"/>
      <c r="U54" s="238"/>
      <c r="V54" s="238"/>
      <c r="W54" s="238"/>
      <c r="X54" s="238"/>
      <c r="Y54" s="238"/>
      <c r="Z54" s="238"/>
    </row>
    <row r="55" spans="1:26">
      <c r="A55" s="239" t="s">
        <v>50</v>
      </c>
      <c r="B55" s="240">
        <v>0</v>
      </c>
      <c r="C55" s="241">
        <v>0</v>
      </c>
      <c r="D55" s="242">
        <f t="shared" si="5"/>
        <v>0</v>
      </c>
      <c r="E55" s="243">
        <f t="shared" si="6"/>
        <v>0</v>
      </c>
      <c r="F55" s="241">
        <v>0</v>
      </c>
      <c r="G55" s="244">
        <f t="shared" si="0"/>
        <v>0</v>
      </c>
      <c r="H55" s="245">
        <f t="shared" si="1"/>
        <v>0</v>
      </c>
      <c r="I55" s="280">
        <f t="shared" si="2"/>
        <v>0</v>
      </c>
      <c r="J55" s="247">
        <f t="shared" si="3"/>
        <v>0</v>
      </c>
      <c r="L55" s="239" t="s">
        <v>50</v>
      </c>
      <c r="M55" s="240">
        <f t="shared" si="7"/>
        <v>0</v>
      </c>
      <c r="N55" s="241">
        <f t="shared" si="8"/>
        <v>0</v>
      </c>
      <c r="O55" s="248">
        <f t="shared" si="9"/>
        <v>0</v>
      </c>
      <c r="P55" s="249">
        <f t="shared" si="10"/>
        <v>0</v>
      </c>
      <c r="Q55" s="246">
        <f t="shared" si="4"/>
        <v>0</v>
      </c>
      <c r="S55" s="238"/>
      <c r="T55" s="238"/>
      <c r="U55" s="238"/>
      <c r="V55" s="238"/>
      <c r="W55" s="238"/>
      <c r="X55" s="238"/>
      <c r="Y55" s="238"/>
      <c r="Z55" s="238"/>
    </row>
    <row r="56" spans="1:26">
      <c r="A56" s="239" t="s">
        <v>51</v>
      </c>
      <c r="B56" s="240">
        <v>2885796</v>
      </c>
      <c r="C56" s="241">
        <v>442199</v>
      </c>
      <c r="D56" s="242">
        <f t="shared" si="5"/>
        <v>0.15323293815640468</v>
      </c>
      <c r="E56" s="243">
        <f t="shared" si="6"/>
        <v>1.124446052534326E-2</v>
      </c>
      <c r="F56" s="241">
        <v>482832</v>
      </c>
      <c r="G56" s="244">
        <f t="shared" si="0"/>
        <v>-8.4155565496901619E-2</v>
      </c>
      <c r="H56" s="245">
        <f t="shared" si="1"/>
        <v>0</v>
      </c>
      <c r="I56" s="280">
        <f t="shared" si="2"/>
        <v>0</v>
      </c>
      <c r="J56" s="247">
        <f t="shared" si="3"/>
        <v>2.1756453059170659E-4</v>
      </c>
      <c r="L56" s="239" t="s">
        <v>51</v>
      </c>
      <c r="M56" s="240">
        <f t="shared" si="7"/>
        <v>83351.209823650192</v>
      </c>
      <c r="N56" s="241">
        <f t="shared" si="8"/>
        <v>0</v>
      </c>
      <c r="O56" s="248">
        <f t="shared" si="9"/>
        <v>645.09157370997002</v>
      </c>
      <c r="P56" s="249">
        <f t="shared" si="10"/>
        <v>83996.301397360163</v>
      </c>
      <c r="Q56" s="246">
        <f t="shared" si="4"/>
        <v>5.6657431687899724E-3</v>
      </c>
      <c r="S56" s="238"/>
      <c r="T56" s="238"/>
      <c r="U56" s="238"/>
      <c r="V56" s="238"/>
      <c r="W56" s="238"/>
      <c r="X56" s="238"/>
      <c r="Y56" s="238"/>
      <c r="Z56" s="238"/>
    </row>
    <row r="57" spans="1:26" ht="13.5" thickBot="1">
      <c r="A57" s="250" t="s">
        <v>52</v>
      </c>
      <c r="B57" s="251">
        <f t="shared" ref="B57:E57" si="11">SUM(B6:B56)</f>
        <v>4821287971</v>
      </c>
      <c r="C57" s="252">
        <f t="shared" si="11"/>
        <v>2032495824.5599999</v>
      </c>
      <c r="D57" s="253">
        <f t="shared" si="11"/>
        <v>13.627415722705553</v>
      </c>
      <c r="E57" s="254">
        <f t="shared" si="11"/>
        <v>0.99999999999999989</v>
      </c>
      <c r="F57" s="255">
        <f>SUM(F6:F56)</f>
        <v>1917676962.6199999</v>
      </c>
      <c r="G57" s="256"/>
      <c r="H57" s="257">
        <f>SUM(H6:H56)</f>
        <v>2.6749445089252752</v>
      </c>
      <c r="I57" s="281">
        <f>SUM(I6:I56)</f>
        <v>0.99999999999999989</v>
      </c>
      <c r="J57" s="259">
        <f>SUM(J6:J56)</f>
        <v>1</v>
      </c>
      <c r="L57" s="250" t="s">
        <v>52</v>
      </c>
      <c r="M57" s="260">
        <f>SUM(M6:M56)</f>
        <v>7412646.3991571283</v>
      </c>
      <c r="N57" s="255">
        <f>SUM(N6:N56)</f>
        <v>4447587.8394942777</v>
      </c>
      <c r="O57" s="261">
        <f>SUM(O6:O56)</f>
        <v>2965058.5596628524</v>
      </c>
      <c r="P57" s="262">
        <f>SUM(P6:P56)</f>
        <v>14825292.798314255</v>
      </c>
      <c r="Q57" s="258">
        <f>SUM(Q6:Q56)</f>
        <v>1</v>
      </c>
      <c r="S57" s="238"/>
      <c r="T57" s="238"/>
      <c r="U57" s="238"/>
      <c r="V57" s="238"/>
      <c r="W57" s="238"/>
      <c r="X57" s="238"/>
      <c r="Y57" s="238"/>
      <c r="Z57" s="238"/>
    </row>
    <row r="58" spans="1:26" ht="13.5" thickTop="1"/>
    <row r="60" spans="1:26">
      <c r="L60" s="276"/>
      <c r="M60" s="276"/>
      <c r="N60" s="276"/>
      <c r="O60" s="276"/>
      <c r="P60" s="276"/>
      <c r="Q60" s="276"/>
    </row>
    <row r="61" spans="1:26" ht="15">
      <c r="A61" s="364" t="s">
        <v>275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</row>
    <row r="62" spans="1:26" ht="51.75" thickBot="1">
      <c r="A62" s="212"/>
      <c r="B62" s="362" t="s">
        <v>181</v>
      </c>
      <c r="C62" s="362"/>
      <c r="D62" s="362"/>
      <c r="E62" s="362"/>
      <c r="F62" s="362" t="s">
        <v>182</v>
      </c>
      <c r="G62" s="362"/>
      <c r="H62" s="362"/>
      <c r="I62" s="362"/>
      <c r="J62" s="213" t="s">
        <v>183</v>
      </c>
      <c r="L62" s="363" t="s">
        <v>184</v>
      </c>
      <c r="M62" s="363"/>
      <c r="N62" s="363"/>
      <c r="O62" s="363"/>
      <c r="P62" s="363"/>
      <c r="Q62" s="363"/>
    </row>
    <row r="63" spans="1:26" ht="65.25" thickTop="1" thickBot="1">
      <c r="A63" s="216" t="s">
        <v>0</v>
      </c>
      <c r="B63" s="217" t="s">
        <v>185</v>
      </c>
      <c r="C63" s="218" t="s">
        <v>186</v>
      </c>
      <c r="D63" s="218" t="s">
        <v>187</v>
      </c>
      <c r="E63" s="219" t="s">
        <v>188</v>
      </c>
      <c r="F63" s="218" t="s">
        <v>167</v>
      </c>
      <c r="G63" s="218" t="s">
        <v>189</v>
      </c>
      <c r="H63" s="218" t="s">
        <v>190</v>
      </c>
      <c r="I63" s="218" t="s">
        <v>217</v>
      </c>
      <c r="J63" s="278" t="s">
        <v>191</v>
      </c>
      <c r="L63" s="216" t="s">
        <v>0</v>
      </c>
      <c r="M63" s="217" t="s">
        <v>192</v>
      </c>
      <c r="N63" s="218" t="s">
        <v>193</v>
      </c>
      <c r="O63" s="219" t="s">
        <v>194</v>
      </c>
      <c r="P63" s="221" t="s">
        <v>195</v>
      </c>
      <c r="Q63" s="220" t="s">
        <v>114</v>
      </c>
    </row>
    <row r="64" spans="1:26" ht="23.25" thickTop="1">
      <c r="A64" s="212"/>
      <c r="B64" s="222" t="s">
        <v>196</v>
      </c>
      <c r="C64" s="222" t="s">
        <v>197</v>
      </c>
      <c r="D64" s="222" t="s">
        <v>198</v>
      </c>
      <c r="E64" s="222" t="s">
        <v>199</v>
      </c>
      <c r="F64" s="222" t="s">
        <v>200</v>
      </c>
      <c r="G64" s="222" t="s">
        <v>201</v>
      </c>
      <c r="H64" s="222"/>
      <c r="I64" s="222" t="s">
        <v>202</v>
      </c>
      <c r="J64" s="222" t="s">
        <v>203</v>
      </c>
      <c r="M64" s="223">
        <f>M65*P64</f>
        <v>19777957.943185363</v>
      </c>
      <c r="N64" s="223">
        <f>P64*N65</f>
        <v>11866774.765911218</v>
      </c>
      <c r="O64" s="223">
        <f>P64*O65</f>
        <v>7911183.1772741452</v>
      </c>
      <c r="P64" s="223">
        <f>+' Part 1er Trim 2020'!L6</f>
        <v>39555915.886370726</v>
      </c>
    </row>
    <row r="65" spans="1:17" ht="13.5" thickBot="1">
      <c r="F65" s="224"/>
      <c r="G65" s="212"/>
      <c r="H65" s="212"/>
      <c r="I65" s="212"/>
      <c r="M65" s="225">
        <v>0.5</v>
      </c>
      <c r="N65" s="225">
        <v>0.3</v>
      </c>
      <c r="O65" s="225">
        <v>0.2</v>
      </c>
      <c r="P65" s="282" t="s">
        <v>204</v>
      </c>
      <c r="Q65" s="226"/>
    </row>
    <row r="66" spans="1:17" ht="13.5" thickTop="1">
      <c r="A66" s="227" t="s">
        <v>1</v>
      </c>
      <c r="B66" s="228">
        <v>501046</v>
      </c>
      <c r="C66" s="229">
        <v>121403</v>
      </c>
      <c r="D66" s="230">
        <f>IFERROR(C66/B66,0)</f>
        <v>0.2422991102613333</v>
      </c>
      <c r="E66" s="231">
        <f>IFERROR(D66/$D$57,0)</f>
        <v>1.7780268481691834E-2</v>
      </c>
      <c r="F66" s="229">
        <v>115989</v>
      </c>
      <c r="G66" s="232">
        <f t="shared" ref="G66:G116" si="12">IFERROR((C66/F66)-1,0)</f>
        <v>4.6676840045176693E-2</v>
      </c>
      <c r="H66" s="233">
        <f t="shared" ref="H66:H116" si="13">IF(G66&lt;0,0,G66)</f>
        <v>4.6676840045176693E-2</v>
      </c>
      <c r="I66" s="279">
        <f t="shared" ref="I66:I116" si="14">IFERROR(H66/$H$57,0)</f>
        <v>1.7449647979400611E-2</v>
      </c>
      <c r="J66" s="235">
        <f t="shared" ref="J66:J116" si="15">IFERROR(C66/$C$57,0)</f>
        <v>5.9730996016329647E-5</v>
      </c>
      <c r="L66" s="227" t="s">
        <v>1</v>
      </c>
      <c r="M66" s="228">
        <f>IFERROR($M$64*E66,0)</f>
        <v>351657.40224944538</v>
      </c>
      <c r="N66" s="229">
        <f>IFERROR($N$64*I66,0)</f>
        <v>207071.04231598484</v>
      </c>
      <c r="O66" s="236">
        <f>IFERROR($O$64*J66,0)</f>
        <v>472.54285084621608</v>
      </c>
      <c r="P66" s="237">
        <f>IFERROR(SUM(M66:O66),0)</f>
        <v>559200.98741627648</v>
      </c>
      <c r="Q66" s="234">
        <f t="shared" ref="Q66:Q116" si="16">IFERROR(P66/$P$57,0)</f>
        <v>3.7719389088886106E-2</v>
      </c>
    </row>
    <row r="67" spans="1:17">
      <c r="A67" s="239" t="s">
        <v>2</v>
      </c>
      <c r="B67" s="240">
        <v>2275034</v>
      </c>
      <c r="C67" s="241">
        <v>836482</v>
      </c>
      <c r="D67" s="242">
        <f t="shared" ref="D67:D116" si="17">IFERROR(C67/B67,0)</f>
        <v>0.36767890062302366</v>
      </c>
      <c r="E67" s="243">
        <f t="shared" ref="E67:E116" si="18">IFERROR(D67/$D$57,0)</f>
        <v>2.6980823664930771E-2</v>
      </c>
      <c r="F67" s="241">
        <v>996699</v>
      </c>
      <c r="G67" s="244">
        <f t="shared" si="12"/>
        <v>-0.16074762791976316</v>
      </c>
      <c r="H67" s="245">
        <f t="shared" si="13"/>
        <v>0</v>
      </c>
      <c r="I67" s="280">
        <f t="shared" si="14"/>
        <v>0</v>
      </c>
      <c r="J67" s="247">
        <f t="shared" si="15"/>
        <v>4.1155410500343039E-4</v>
      </c>
      <c r="L67" s="239" t="s">
        <v>2</v>
      </c>
      <c r="M67" s="240">
        <f t="shared" ref="M67:M116" si="19">IFERROR($M$64*E67,0)</f>
        <v>533625.59571750113</v>
      </c>
      <c r="N67" s="241">
        <f t="shared" ref="N67:N116" si="20">IFERROR($N$64*I67,0)</f>
        <v>0</v>
      </c>
      <c r="O67" s="248">
        <f t="shared" ref="O67:O116" si="21">IFERROR($O$64*J67,0)</f>
        <v>3255.8799120412555</v>
      </c>
      <c r="P67" s="249">
        <f t="shared" ref="P67:P116" si="22">IFERROR(SUM(M67:O67),0)</f>
        <v>536881.47562954237</v>
      </c>
      <c r="Q67" s="246">
        <f t="shared" si="16"/>
        <v>3.621388683065941E-2</v>
      </c>
    </row>
    <row r="68" spans="1:17">
      <c r="A68" s="239" t="s">
        <v>3</v>
      </c>
      <c r="B68" s="240">
        <v>0</v>
      </c>
      <c r="C68" s="241">
        <v>0</v>
      </c>
      <c r="D68" s="242">
        <f t="shared" si="17"/>
        <v>0</v>
      </c>
      <c r="E68" s="243">
        <f t="shared" si="18"/>
        <v>0</v>
      </c>
      <c r="F68" s="241">
        <v>0</v>
      </c>
      <c r="G68" s="244">
        <f t="shared" si="12"/>
        <v>0</v>
      </c>
      <c r="H68" s="245">
        <f t="shared" si="13"/>
        <v>0</v>
      </c>
      <c r="I68" s="280">
        <f t="shared" si="14"/>
        <v>0</v>
      </c>
      <c r="J68" s="247">
        <f t="shared" si="15"/>
        <v>0</v>
      </c>
      <c r="L68" s="239" t="s">
        <v>3</v>
      </c>
      <c r="M68" s="240">
        <f t="shared" si="19"/>
        <v>0</v>
      </c>
      <c r="N68" s="241">
        <f t="shared" si="20"/>
        <v>0</v>
      </c>
      <c r="O68" s="248">
        <f t="shared" si="21"/>
        <v>0</v>
      </c>
      <c r="P68" s="249">
        <f t="shared" si="22"/>
        <v>0</v>
      </c>
      <c r="Q68" s="246">
        <f t="shared" si="16"/>
        <v>0</v>
      </c>
    </row>
    <row r="69" spans="1:17">
      <c r="A69" s="239" t="s">
        <v>4</v>
      </c>
      <c r="B69" s="240">
        <v>34304269</v>
      </c>
      <c r="C69" s="241">
        <v>15242673</v>
      </c>
      <c r="D69" s="242">
        <f t="shared" si="17"/>
        <v>0.44433749630403141</v>
      </c>
      <c r="E69" s="243">
        <f t="shared" si="18"/>
        <v>3.2606145240266712E-2</v>
      </c>
      <c r="F69" s="241">
        <v>14228172</v>
      </c>
      <c r="G69" s="244">
        <f t="shared" si="12"/>
        <v>7.130227270235423E-2</v>
      </c>
      <c r="H69" s="245">
        <f t="shared" si="13"/>
        <v>7.130227270235423E-2</v>
      </c>
      <c r="I69" s="280">
        <f t="shared" si="14"/>
        <v>2.6655608168485584E-2</v>
      </c>
      <c r="J69" s="247">
        <f t="shared" si="15"/>
        <v>7.4994855171718611E-3</v>
      </c>
      <c r="L69" s="239" t="s">
        <v>4</v>
      </c>
      <c r="M69" s="240">
        <f t="shared" si="19"/>
        <v>644882.96925138868</v>
      </c>
      <c r="N69" s="241">
        <f t="shared" si="20"/>
        <v>316316.09838380164</v>
      </c>
      <c r="O69" s="248">
        <f t="shared" si="21"/>
        <v>59329.803661661121</v>
      </c>
      <c r="P69" s="249">
        <f t="shared" si="22"/>
        <v>1020528.8712968514</v>
      </c>
      <c r="Q69" s="246">
        <f t="shared" si="16"/>
        <v>6.8837012879293225E-2</v>
      </c>
    </row>
    <row r="70" spans="1:17">
      <c r="A70" s="239" t="s">
        <v>5</v>
      </c>
      <c r="B70" s="240">
        <v>10108332</v>
      </c>
      <c r="C70" s="241">
        <v>2322895</v>
      </c>
      <c r="D70" s="242">
        <f t="shared" si="17"/>
        <v>0.22980003031162807</v>
      </c>
      <c r="E70" s="243">
        <f t="shared" si="18"/>
        <v>1.6863067436090822E-2</v>
      </c>
      <c r="F70" s="241">
        <v>3579757</v>
      </c>
      <c r="G70" s="244">
        <f t="shared" si="12"/>
        <v>-0.35110260277443417</v>
      </c>
      <c r="H70" s="245">
        <f t="shared" si="13"/>
        <v>0</v>
      </c>
      <c r="I70" s="280">
        <f t="shared" si="14"/>
        <v>0</v>
      </c>
      <c r="J70" s="247">
        <f t="shared" si="15"/>
        <v>1.1428781166145157E-3</v>
      </c>
      <c r="L70" s="239" t="s">
        <v>5</v>
      </c>
      <c r="M70" s="240">
        <f t="shared" si="19"/>
        <v>333517.03854410292</v>
      </c>
      <c r="N70" s="241">
        <f t="shared" si="20"/>
        <v>0</v>
      </c>
      <c r="O70" s="248">
        <f t="shared" si="21"/>
        <v>9041.5181298355164</v>
      </c>
      <c r="P70" s="249">
        <f t="shared" si="22"/>
        <v>342558.55667393841</v>
      </c>
      <c r="Q70" s="246">
        <f t="shared" si="16"/>
        <v>2.3106360281322055E-2</v>
      </c>
    </row>
    <row r="71" spans="1:17">
      <c r="A71" s="239" t="s">
        <v>6</v>
      </c>
      <c r="B71" s="240">
        <v>653982108</v>
      </c>
      <c r="C71" s="241">
        <v>263928665.28</v>
      </c>
      <c r="D71" s="242">
        <f t="shared" si="17"/>
        <v>0.40357169110809987</v>
      </c>
      <c r="E71" s="243">
        <f t="shared" si="18"/>
        <v>2.9614689925081095E-2</v>
      </c>
      <c r="F71" s="241">
        <v>243619322.05000001</v>
      </c>
      <c r="G71" s="244">
        <f t="shared" si="12"/>
        <v>8.3365075721833382E-2</v>
      </c>
      <c r="H71" s="245">
        <f t="shared" si="13"/>
        <v>8.3365075721833382E-2</v>
      </c>
      <c r="I71" s="280">
        <f t="shared" si="14"/>
        <v>3.1165160788822251E-2</v>
      </c>
      <c r="J71" s="247">
        <f t="shared" si="15"/>
        <v>0.12985446862462116</v>
      </c>
      <c r="L71" s="239" t="s">
        <v>6</v>
      </c>
      <c r="M71" s="240">
        <f t="shared" si="19"/>
        <v>585718.09183872922</v>
      </c>
      <c r="N71" s="241">
        <f t="shared" si="20"/>
        <v>369829.94362436165</v>
      </c>
      <c r="O71" s="248">
        <f t="shared" si="21"/>
        <v>1027302.4876769762</v>
      </c>
      <c r="P71" s="249">
        <f t="shared" si="22"/>
        <v>1982850.5231400672</v>
      </c>
      <c r="Q71" s="246">
        <f t="shared" si="16"/>
        <v>0.13374781531232435</v>
      </c>
    </row>
    <row r="72" spans="1:17">
      <c r="A72" s="239" t="s">
        <v>7</v>
      </c>
      <c r="B72" s="240">
        <v>0</v>
      </c>
      <c r="C72" s="241">
        <v>0</v>
      </c>
      <c r="D72" s="242">
        <f t="shared" si="17"/>
        <v>0</v>
      </c>
      <c r="E72" s="243">
        <f t="shared" si="18"/>
        <v>0</v>
      </c>
      <c r="F72" s="241">
        <v>0</v>
      </c>
      <c r="G72" s="244">
        <f t="shared" si="12"/>
        <v>0</v>
      </c>
      <c r="H72" s="245">
        <f t="shared" si="13"/>
        <v>0</v>
      </c>
      <c r="I72" s="280">
        <f t="shared" si="14"/>
        <v>0</v>
      </c>
      <c r="J72" s="247">
        <f t="shared" si="15"/>
        <v>0</v>
      </c>
      <c r="L72" s="239" t="s">
        <v>7</v>
      </c>
      <c r="M72" s="240">
        <f t="shared" si="19"/>
        <v>0</v>
      </c>
      <c r="N72" s="241">
        <f t="shared" si="20"/>
        <v>0</v>
      </c>
      <c r="O72" s="248">
        <f t="shared" si="21"/>
        <v>0</v>
      </c>
      <c r="P72" s="249">
        <f t="shared" si="22"/>
        <v>0</v>
      </c>
      <c r="Q72" s="246">
        <f t="shared" si="16"/>
        <v>0</v>
      </c>
    </row>
    <row r="73" spans="1:17">
      <c r="A73" s="239" t="s">
        <v>8</v>
      </c>
      <c r="B73" s="240">
        <v>2146802</v>
      </c>
      <c r="C73" s="241">
        <v>721021</v>
      </c>
      <c r="D73" s="242">
        <f t="shared" si="17"/>
        <v>0.33585817415858565</v>
      </c>
      <c r="E73" s="243">
        <f t="shared" si="18"/>
        <v>2.4645771508899503E-2</v>
      </c>
      <c r="F73" s="241">
        <v>739085</v>
      </c>
      <c r="G73" s="244">
        <f t="shared" si="12"/>
        <v>-2.4441031816367587E-2</v>
      </c>
      <c r="H73" s="245">
        <f t="shared" si="13"/>
        <v>0</v>
      </c>
      <c r="I73" s="280">
        <f t="shared" si="14"/>
        <v>0</v>
      </c>
      <c r="J73" s="247">
        <f t="shared" si="15"/>
        <v>3.5474660822788578E-4</v>
      </c>
      <c r="L73" s="239" t="s">
        <v>8</v>
      </c>
      <c r="M73" s="240">
        <f t="shared" si="19"/>
        <v>487443.03238037042</v>
      </c>
      <c r="N73" s="241">
        <f t="shared" si="20"/>
        <v>0</v>
      </c>
      <c r="O73" s="248">
        <f t="shared" si="21"/>
        <v>2806.4653992075118</v>
      </c>
      <c r="P73" s="249">
        <f t="shared" si="22"/>
        <v>490249.49777957791</v>
      </c>
      <c r="Q73" s="246">
        <f t="shared" si="16"/>
        <v>3.3068452977557575E-2</v>
      </c>
    </row>
    <row r="74" spans="1:17">
      <c r="A74" s="239" t="s">
        <v>9</v>
      </c>
      <c r="B74" s="240">
        <v>98384121</v>
      </c>
      <c r="C74" s="241">
        <v>28310880.329999998</v>
      </c>
      <c r="D74" s="242">
        <f t="shared" si="17"/>
        <v>0.28775863464796314</v>
      </c>
      <c r="E74" s="243">
        <f t="shared" si="18"/>
        <v>2.1116155880421931E-2</v>
      </c>
      <c r="F74" s="241">
        <v>26808501</v>
      </c>
      <c r="G74" s="244">
        <f t="shared" si="12"/>
        <v>5.6041153886224215E-2</v>
      </c>
      <c r="H74" s="245">
        <f t="shared" si="13"/>
        <v>5.6041153886224215E-2</v>
      </c>
      <c r="I74" s="280">
        <f t="shared" si="14"/>
        <v>2.0950398671537349E-2</v>
      </c>
      <c r="J74" s="247">
        <f t="shared" si="15"/>
        <v>1.3929121028393164E-2</v>
      </c>
      <c r="L74" s="239" t="s">
        <v>9</v>
      </c>
      <c r="M74" s="240">
        <f t="shared" si="19"/>
        <v>417634.44292473124</v>
      </c>
      <c r="N74" s="241">
        <f t="shared" si="20"/>
        <v>248613.66229117929</v>
      </c>
      <c r="O74" s="248">
        <f t="shared" si="21"/>
        <v>110195.82795403953</v>
      </c>
      <c r="P74" s="249">
        <f t="shared" si="22"/>
        <v>776443.93316995015</v>
      </c>
      <c r="Q74" s="246">
        <f t="shared" si="16"/>
        <v>5.2372924011203179E-2</v>
      </c>
    </row>
    <row r="75" spans="1:17">
      <c r="A75" s="239" t="s">
        <v>10</v>
      </c>
      <c r="B75" s="240">
        <v>21304607</v>
      </c>
      <c r="C75" s="241">
        <v>4203660</v>
      </c>
      <c r="D75" s="242">
        <f t="shared" si="17"/>
        <v>0.19731225269726871</v>
      </c>
      <c r="E75" s="243">
        <f t="shared" si="18"/>
        <v>1.4479066076227022E-2</v>
      </c>
      <c r="F75" s="241">
        <v>4025421.55</v>
      </c>
      <c r="G75" s="244">
        <f t="shared" si="12"/>
        <v>4.4278207334583319E-2</v>
      </c>
      <c r="H75" s="245">
        <f t="shared" si="13"/>
        <v>4.4278207334583319E-2</v>
      </c>
      <c r="I75" s="280">
        <f t="shared" si="14"/>
        <v>1.6552944252429813E-2</v>
      </c>
      <c r="J75" s="247">
        <f t="shared" si="15"/>
        <v>2.0682256510465499E-3</v>
      </c>
      <c r="L75" s="239" t="s">
        <v>10</v>
      </c>
      <c r="M75" s="240">
        <f t="shared" si="19"/>
        <v>286366.35991221992</v>
      </c>
      <c r="N75" s="241">
        <f t="shared" si="20"/>
        <v>196430.06115626922</v>
      </c>
      <c r="O75" s="248">
        <f t="shared" si="21"/>
        <v>16362.111977366332</v>
      </c>
      <c r="P75" s="249">
        <f t="shared" si="22"/>
        <v>499158.53304585547</v>
      </c>
      <c r="Q75" s="246">
        <f t="shared" si="16"/>
        <v>3.3669387838506197E-2</v>
      </c>
    </row>
    <row r="76" spans="1:17">
      <c r="A76" s="239" t="s">
        <v>11</v>
      </c>
      <c r="B76" s="240">
        <v>2970608</v>
      </c>
      <c r="C76" s="241">
        <v>3866062</v>
      </c>
      <c r="D76" s="242">
        <f t="shared" si="17"/>
        <v>1.3014379547890533</v>
      </c>
      <c r="E76" s="243">
        <f t="shared" si="18"/>
        <v>9.5501449524332052E-2</v>
      </c>
      <c r="F76" s="241">
        <v>5594177</v>
      </c>
      <c r="G76" s="244">
        <f t="shared" si="12"/>
        <v>-0.30891317882862845</v>
      </c>
      <c r="H76" s="245">
        <f t="shared" si="13"/>
        <v>0</v>
      </c>
      <c r="I76" s="280">
        <f t="shared" si="14"/>
        <v>0</v>
      </c>
      <c r="J76" s="247">
        <f t="shared" si="15"/>
        <v>1.9021254328219518E-3</v>
      </c>
      <c r="L76" s="239" t="s">
        <v>11</v>
      </c>
      <c r="M76" s="240">
        <f t="shared" si="19"/>
        <v>1888823.6522054791</v>
      </c>
      <c r="N76" s="241">
        <f t="shared" si="20"/>
        <v>0</v>
      </c>
      <c r="O76" s="248">
        <f t="shared" si="21"/>
        <v>15048.062725206328</v>
      </c>
      <c r="P76" s="249">
        <f t="shared" si="22"/>
        <v>1903871.7149306855</v>
      </c>
      <c r="Q76" s="246">
        <f t="shared" si="16"/>
        <v>0.12842051356632697</v>
      </c>
    </row>
    <row r="77" spans="1:17">
      <c r="A77" s="239" t="s">
        <v>12</v>
      </c>
      <c r="B77" s="240">
        <v>4274726</v>
      </c>
      <c r="C77" s="241">
        <v>1407462</v>
      </c>
      <c r="D77" s="242">
        <f t="shared" si="17"/>
        <v>0.32925198012691342</v>
      </c>
      <c r="E77" s="243">
        <f t="shared" si="18"/>
        <v>2.4160999181842276E-2</v>
      </c>
      <c r="F77" s="241">
        <v>1434848</v>
      </c>
      <c r="G77" s="244">
        <f t="shared" si="12"/>
        <v>-1.9086342246704913E-2</v>
      </c>
      <c r="H77" s="245">
        <f t="shared" si="13"/>
        <v>0</v>
      </c>
      <c r="I77" s="280">
        <f t="shared" si="14"/>
        <v>0</v>
      </c>
      <c r="J77" s="247">
        <f t="shared" si="15"/>
        <v>6.9247965136887363E-4</v>
      </c>
      <c r="L77" s="239" t="s">
        <v>12</v>
      </c>
      <c r="M77" s="240">
        <f t="shared" si="19"/>
        <v>477855.22568381252</v>
      </c>
      <c r="N77" s="241">
        <f t="shared" si="20"/>
        <v>0</v>
      </c>
      <c r="O77" s="248">
        <f t="shared" si="21"/>
        <v>5478.3333685140979</v>
      </c>
      <c r="P77" s="249">
        <f t="shared" si="22"/>
        <v>483333.5590523266</v>
      </c>
      <c r="Q77" s="246">
        <f t="shared" si="16"/>
        <v>3.2601957049191312E-2</v>
      </c>
    </row>
    <row r="78" spans="1:17">
      <c r="A78" s="239" t="s">
        <v>13</v>
      </c>
      <c r="B78" s="240">
        <v>41956827</v>
      </c>
      <c r="C78" s="241">
        <v>12855566</v>
      </c>
      <c r="D78" s="242">
        <f t="shared" si="17"/>
        <v>0.30639986193426877</v>
      </c>
      <c r="E78" s="243">
        <f t="shared" si="18"/>
        <v>2.2484076817569702E-2</v>
      </c>
      <c r="F78" s="241">
        <v>12542027</v>
      </c>
      <c r="G78" s="244">
        <f t="shared" si="12"/>
        <v>2.4999069129734819E-2</v>
      </c>
      <c r="H78" s="245">
        <f t="shared" si="13"/>
        <v>2.4999069129734819E-2</v>
      </c>
      <c r="I78" s="280">
        <f t="shared" si="14"/>
        <v>9.3456402726570242E-3</v>
      </c>
      <c r="J78" s="247">
        <f t="shared" si="15"/>
        <v>6.3250147157291239E-3</v>
      </c>
      <c r="L78" s="239" t="s">
        <v>13</v>
      </c>
      <c r="M78" s="240">
        <f t="shared" si="19"/>
        <v>444689.12568924256</v>
      </c>
      <c r="N78" s="241">
        <f t="shared" si="20"/>
        <v>110902.60815885001</v>
      </c>
      <c r="O78" s="248">
        <f t="shared" si="21"/>
        <v>50038.350015087657</v>
      </c>
      <c r="P78" s="249">
        <f t="shared" si="22"/>
        <v>605630.08386318025</v>
      </c>
      <c r="Q78" s="246">
        <f t="shared" si="16"/>
        <v>4.0851138126057437E-2</v>
      </c>
    </row>
    <row r="79" spans="1:17">
      <c r="A79" s="239" t="s">
        <v>14</v>
      </c>
      <c r="B79" s="240">
        <v>6139487</v>
      </c>
      <c r="C79" s="241">
        <v>602897</v>
      </c>
      <c r="D79" s="242">
        <f t="shared" si="17"/>
        <v>9.81998984605717E-2</v>
      </c>
      <c r="E79" s="243">
        <f t="shared" si="18"/>
        <v>7.2060543582708973E-3</v>
      </c>
      <c r="F79" s="241">
        <v>637894</v>
      </c>
      <c r="G79" s="244">
        <f t="shared" si="12"/>
        <v>-5.4863347201886237E-2</v>
      </c>
      <c r="H79" s="245">
        <f t="shared" si="13"/>
        <v>0</v>
      </c>
      <c r="I79" s="280">
        <f t="shared" si="14"/>
        <v>0</v>
      </c>
      <c r="J79" s="247">
        <f t="shared" si="15"/>
        <v>2.9662889965863362E-4</v>
      </c>
      <c r="L79" s="239" t="s">
        <v>14</v>
      </c>
      <c r="M79" s="240">
        <f t="shared" si="19"/>
        <v>142521.04003418938</v>
      </c>
      <c r="N79" s="241">
        <f t="shared" si="20"/>
        <v>0</v>
      </c>
      <c r="O79" s="248">
        <f t="shared" si="21"/>
        <v>2346.6855608727228</v>
      </c>
      <c r="P79" s="249">
        <f t="shared" si="22"/>
        <v>144867.7255950621</v>
      </c>
      <c r="Q79" s="246">
        <f t="shared" si="16"/>
        <v>9.7716603352032711E-3</v>
      </c>
    </row>
    <row r="80" spans="1:17">
      <c r="A80" s="239" t="s">
        <v>15</v>
      </c>
      <c r="B80" s="240">
        <v>1456249</v>
      </c>
      <c r="C80" s="241">
        <v>363371</v>
      </c>
      <c r="D80" s="242">
        <f t="shared" si="17"/>
        <v>0.24952532156245258</v>
      </c>
      <c r="E80" s="243">
        <f t="shared" si="18"/>
        <v>1.8310538596595514E-2</v>
      </c>
      <c r="F80" s="241">
        <v>290883</v>
      </c>
      <c r="G80" s="244">
        <f t="shared" si="12"/>
        <v>0.24919985011155688</v>
      </c>
      <c r="H80" s="245">
        <f t="shared" si="13"/>
        <v>0.24919985011155688</v>
      </c>
      <c r="I80" s="280">
        <f t="shared" si="14"/>
        <v>9.3160755028775924E-2</v>
      </c>
      <c r="J80" s="247">
        <f t="shared" si="15"/>
        <v>1.7878068707898257E-4</v>
      </c>
      <c r="L80" s="239" t="s">
        <v>15</v>
      </c>
      <c r="M80" s="240">
        <f t="shared" si="19"/>
        <v>362145.06228053843</v>
      </c>
      <c r="N80" s="241">
        <f t="shared" si="20"/>
        <v>1105517.6969487148</v>
      </c>
      <c r="O80" s="248">
        <f t="shared" si="21"/>
        <v>1414.36676404076</v>
      </c>
      <c r="P80" s="249">
        <f t="shared" si="22"/>
        <v>1469077.1259932939</v>
      </c>
      <c r="Q80" s="246">
        <f t="shared" si="16"/>
        <v>9.9092621372060791E-2</v>
      </c>
    </row>
    <row r="81" spans="1:17">
      <c r="A81" s="239" t="s">
        <v>16</v>
      </c>
      <c r="B81" s="240">
        <v>2045528</v>
      </c>
      <c r="C81" s="241">
        <v>531178</v>
      </c>
      <c r="D81" s="242">
        <f t="shared" si="17"/>
        <v>0.25967769690759551</v>
      </c>
      <c r="E81" s="243">
        <f t="shared" si="18"/>
        <v>1.9055534973878359E-2</v>
      </c>
      <c r="F81" s="241">
        <v>471485</v>
      </c>
      <c r="G81" s="244">
        <f t="shared" si="12"/>
        <v>0.12660636075378862</v>
      </c>
      <c r="H81" s="245">
        <f t="shared" si="13"/>
        <v>0.12660636075378862</v>
      </c>
      <c r="I81" s="280">
        <f t="shared" si="14"/>
        <v>4.7330462494212952E-2</v>
      </c>
      <c r="J81" s="247">
        <f t="shared" si="15"/>
        <v>2.6134272630793265E-4</v>
      </c>
      <c r="L81" s="239" t="s">
        <v>16</v>
      </c>
      <c r="M81" s="240">
        <f t="shared" si="19"/>
        <v>376879.56929826399</v>
      </c>
      <c r="N81" s="241">
        <f t="shared" si="20"/>
        <v>561659.93798523361</v>
      </c>
      <c r="O81" s="248">
        <f t="shared" si="21"/>
        <v>2067.5301798702781</v>
      </c>
      <c r="P81" s="249">
        <f t="shared" si="22"/>
        <v>940607.03746336792</v>
      </c>
      <c r="Q81" s="246">
        <f t="shared" si="16"/>
        <v>6.344610189218805E-2</v>
      </c>
    </row>
    <row r="82" spans="1:17">
      <c r="A82" s="239" t="s">
        <v>17</v>
      </c>
      <c r="B82" s="240">
        <v>9607239</v>
      </c>
      <c r="C82" s="241">
        <v>1058773</v>
      </c>
      <c r="D82" s="242">
        <f t="shared" si="17"/>
        <v>0.11020575214169233</v>
      </c>
      <c r="E82" s="243">
        <f t="shared" si="18"/>
        <v>8.0870617279306389E-3</v>
      </c>
      <c r="F82" s="241">
        <v>892233</v>
      </c>
      <c r="G82" s="244">
        <f t="shared" si="12"/>
        <v>0.18665527950658634</v>
      </c>
      <c r="H82" s="245">
        <f t="shared" si="13"/>
        <v>0.18665527950658634</v>
      </c>
      <c r="I82" s="280">
        <f t="shared" si="14"/>
        <v>6.9779122102828106E-2</v>
      </c>
      <c r="J82" s="247">
        <f t="shared" si="15"/>
        <v>5.2092259536582614E-4</v>
      </c>
      <c r="L82" s="239" t="s">
        <v>17</v>
      </c>
      <c r="M82" s="240">
        <f t="shared" si="19"/>
        <v>159945.56673895611</v>
      </c>
      <c r="N82" s="241">
        <f t="shared" si="20"/>
        <v>828053.12535727827</v>
      </c>
      <c r="O82" s="248">
        <f t="shared" si="21"/>
        <v>4121.1140731201103</v>
      </c>
      <c r="P82" s="249">
        <f t="shared" si="22"/>
        <v>992119.80616935447</v>
      </c>
      <c r="Q82" s="246">
        <f t="shared" si="16"/>
        <v>6.6920756282274965E-2</v>
      </c>
    </row>
    <row r="83" spans="1:17">
      <c r="A83" s="239" t="s">
        <v>18</v>
      </c>
      <c r="B83" s="240">
        <v>354652384</v>
      </c>
      <c r="C83" s="241">
        <v>84817135</v>
      </c>
      <c r="D83" s="242">
        <f t="shared" si="17"/>
        <v>0.23915568829222927</v>
      </c>
      <c r="E83" s="243">
        <f t="shared" si="18"/>
        <v>1.7549599510181223E-2</v>
      </c>
      <c r="F83" s="241">
        <v>74155651.00999999</v>
      </c>
      <c r="G83" s="244">
        <f t="shared" si="12"/>
        <v>0.14377169972605719</v>
      </c>
      <c r="H83" s="245">
        <f t="shared" si="13"/>
        <v>0.14377169972605719</v>
      </c>
      <c r="I83" s="280">
        <f t="shared" si="14"/>
        <v>5.3747544760777491E-2</v>
      </c>
      <c r="J83" s="247">
        <f t="shared" si="15"/>
        <v>4.1730533453057127E-2</v>
      </c>
      <c r="L83" s="239" t="s">
        <v>18</v>
      </c>
      <c r="M83" s="240">
        <f t="shared" si="19"/>
        <v>347095.24103211064</v>
      </c>
      <c r="N83" s="241">
        <f t="shared" si="20"/>
        <v>637810.00789687806</v>
      </c>
      <c r="O83" s="248">
        <f t="shared" si="21"/>
        <v>330137.89423250151</v>
      </c>
      <c r="P83" s="249">
        <f t="shared" si="22"/>
        <v>1315043.1431614901</v>
      </c>
      <c r="Q83" s="246">
        <f t="shared" si="16"/>
        <v>8.870267596408081E-2</v>
      </c>
    </row>
    <row r="84" spans="1:17">
      <c r="A84" s="239" t="s">
        <v>19</v>
      </c>
      <c r="B84" s="240">
        <v>4705374</v>
      </c>
      <c r="C84" s="241">
        <v>1347671</v>
      </c>
      <c r="D84" s="242">
        <f t="shared" si="17"/>
        <v>0.2864110270511972</v>
      </c>
      <c r="E84" s="243">
        <f t="shared" si="18"/>
        <v>2.1017266434015698E-2</v>
      </c>
      <c r="F84" s="241">
        <v>1274026</v>
      </c>
      <c r="G84" s="244">
        <f t="shared" si="12"/>
        <v>5.780494275627035E-2</v>
      </c>
      <c r="H84" s="245">
        <f t="shared" si="13"/>
        <v>5.780494275627035E-2</v>
      </c>
      <c r="I84" s="280">
        <f t="shared" si="14"/>
        <v>2.1609772675058186E-2</v>
      </c>
      <c r="J84" s="247">
        <f t="shared" si="15"/>
        <v>6.6306212476069783E-4</v>
      </c>
      <c r="L84" s="239" t="s">
        <v>19</v>
      </c>
      <c r="M84" s="240">
        <f t="shared" si="19"/>
        <v>415678.61161268386</v>
      </c>
      <c r="N84" s="241">
        <f t="shared" si="20"/>
        <v>256438.30507745824</v>
      </c>
      <c r="O84" s="248">
        <f t="shared" si="21"/>
        <v>5245.6059268944828</v>
      </c>
      <c r="P84" s="249">
        <f t="shared" si="22"/>
        <v>677362.52261703659</v>
      </c>
      <c r="Q84" s="246">
        <f t="shared" si="16"/>
        <v>4.5689655633247103E-2</v>
      </c>
    </row>
    <row r="85" spans="1:17">
      <c r="A85" s="239" t="s">
        <v>20</v>
      </c>
      <c r="B85" s="240">
        <v>422301629</v>
      </c>
      <c r="C85" s="241">
        <v>139338983</v>
      </c>
      <c r="D85" s="242">
        <f t="shared" si="17"/>
        <v>0.3299513272774991</v>
      </c>
      <c r="E85" s="243">
        <f t="shared" si="18"/>
        <v>2.4212318314157322E-2</v>
      </c>
      <c r="F85" s="241">
        <v>127647607.33</v>
      </c>
      <c r="G85" s="244">
        <f t="shared" si="12"/>
        <v>9.1591028727823875E-2</v>
      </c>
      <c r="H85" s="245">
        <f t="shared" si="13"/>
        <v>9.1591028727823875E-2</v>
      </c>
      <c r="I85" s="280">
        <f t="shared" si="14"/>
        <v>3.4240347200556631E-2</v>
      </c>
      <c r="J85" s="247">
        <f t="shared" si="15"/>
        <v>6.8555606026971527E-2</v>
      </c>
      <c r="L85" s="239" t="s">
        <v>20</v>
      </c>
      <c r="M85" s="240">
        <f t="shared" si="19"/>
        <v>478870.21332442021</v>
      </c>
      <c r="N85" s="241">
        <f t="shared" si="20"/>
        <v>406322.48813560425</v>
      </c>
      <c r="O85" s="248">
        <f t="shared" si="21"/>
        <v>542355.95710841112</v>
      </c>
      <c r="P85" s="249">
        <f t="shared" si="22"/>
        <v>1427548.6585684356</v>
      </c>
      <c r="Q85" s="246">
        <f t="shared" si="16"/>
        <v>9.629143100167023E-2</v>
      </c>
    </row>
    <row r="86" spans="1:17">
      <c r="A86" s="239" t="s">
        <v>21</v>
      </c>
      <c r="B86" s="240">
        <v>12413879</v>
      </c>
      <c r="C86" s="241">
        <v>3647488</v>
      </c>
      <c r="D86" s="242">
        <f t="shared" si="17"/>
        <v>0.29382338912760469</v>
      </c>
      <c r="E86" s="243">
        <f t="shared" si="18"/>
        <v>2.1561196569210538E-2</v>
      </c>
      <c r="F86" s="241">
        <v>4150430.84</v>
      </c>
      <c r="G86" s="244">
        <f t="shared" si="12"/>
        <v>-0.12117846541444832</v>
      </c>
      <c r="H86" s="245">
        <f t="shared" si="13"/>
        <v>0</v>
      </c>
      <c r="I86" s="280">
        <f t="shared" si="14"/>
        <v>0</v>
      </c>
      <c r="J86" s="247">
        <f t="shared" si="15"/>
        <v>1.794585728504322E-3</v>
      </c>
      <c r="L86" s="239" t="s">
        <v>21</v>
      </c>
      <c r="M86" s="240">
        <f t="shared" si="19"/>
        <v>426436.43895059853</v>
      </c>
      <c r="N86" s="241">
        <f t="shared" si="20"/>
        <v>0</v>
      </c>
      <c r="O86" s="248">
        <f t="shared" si="21"/>
        <v>14197.296425519658</v>
      </c>
      <c r="P86" s="249">
        <f t="shared" si="22"/>
        <v>440633.73537611822</v>
      </c>
      <c r="Q86" s="246">
        <f t="shared" si="16"/>
        <v>2.9721756013225017E-2</v>
      </c>
    </row>
    <row r="87" spans="1:17">
      <c r="A87" s="239" t="s">
        <v>22</v>
      </c>
      <c r="B87" s="240">
        <v>784275</v>
      </c>
      <c r="C87" s="241">
        <v>228955</v>
      </c>
      <c r="D87" s="242">
        <f t="shared" si="17"/>
        <v>0.29193203914443278</v>
      </c>
      <c r="E87" s="243">
        <f t="shared" si="18"/>
        <v>2.1422406499129926E-2</v>
      </c>
      <c r="F87" s="241">
        <v>221868</v>
      </c>
      <c r="G87" s="244">
        <f t="shared" si="12"/>
        <v>3.1942416211441005E-2</v>
      </c>
      <c r="H87" s="245">
        <f t="shared" si="13"/>
        <v>3.1942416211441005E-2</v>
      </c>
      <c r="I87" s="280">
        <f t="shared" si="14"/>
        <v>1.1941337887519264E-2</v>
      </c>
      <c r="J87" s="247">
        <f t="shared" si="15"/>
        <v>1.1264721788521498E-4</v>
      </c>
      <c r="L87" s="239" t="s">
        <v>22</v>
      </c>
      <c r="M87" s="240">
        <f t="shared" si="19"/>
        <v>423691.4547816125</v>
      </c>
      <c r="N87" s="241">
        <f t="shared" si="20"/>
        <v>141705.16711483317</v>
      </c>
      <c r="O87" s="248">
        <f t="shared" si="21"/>
        <v>891.17277510024792</v>
      </c>
      <c r="P87" s="249">
        <f t="shared" si="22"/>
        <v>566287.79467154585</v>
      </c>
      <c r="Q87" s="246">
        <f t="shared" si="16"/>
        <v>3.8197410491341996E-2</v>
      </c>
    </row>
    <row r="88" spans="1:17">
      <c r="A88" s="239" t="s">
        <v>23</v>
      </c>
      <c r="B88" s="240">
        <v>0</v>
      </c>
      <c r="C88" s="241">
        <v>0</v>
      </c>
      <c r="D88" s="242">
        <f t="shared" si="17"/>
        <v>0</v>
      </c>
      <c r="E88" s="243">
        <f t="shared" si="18"/>
        <v>0</v>
      </c>
      <c r="F88" s="241">
        <v>0</v>
      </c>
      <c r="G88" s="244">
        <f t="shared" si="12"/>
        <v>0</v>
      </c>
      <c r="H88" s="245">
        <f t="shared" si="13"/>
        <v>0</v>
      </c>
      <c r="I88" s="280">
        <f t="shared" si="14"/>
        <v>0</v>
      </c>
      <c r="J88" s="247">
        <f t="shared" si="15"/>
        <v>0</v>
      </c>
      <c r="L88" s="239" t="s">
        <v>23</v>
      </c>
      <c r="M88" s="240">
        <f t="shared" si="19"/>
        <v>0</v>
      </c>
      <c r="N88" s="241">
        <f t="shared" si="20"/>
        <v>0</v>
      </c>
      <c r="O88" s="248">
        <f t="shared" si="21"/>
        <v>0</v>
      </c>
      <c r="P88" s="249">
        <f t="shared" si="22"/>
        <v>0</v>
      </c>
      <c r="Q88" s="246">
        <f t="shared" si="16"/>
        <v>0</v>
      </c>
    </row>
    <row r="89" spans="1:17">
      <c r="A89" s="239" t="s">
        <v>24</v>
      </c>
      <c r="B89" s="240">
        <v>0</v>
      </c>
      <c r="C89" s="241">
        <v>0</v>
      </c>
      <c r="D89" s="242">
        <f t="shared" si="17"/>
        <v>0</v>
      </c>
      <c r="E89" s="243">
        <f t="shared" si="18"/>
        <v>0</v>
      </c>
      <c r="F89" s="241">
        <v>0</v>
      </c>
      <c r="G89" s="244">
        <f t="shared" si="12"/>
        <v>0</v>
      </c>
      <c r="H89" s="245">
        <f t="shared" si="13"/>
        <v>0</v>
      </c>
      <c r="I89" s="280">
        <f t="shared" si="14"/>
        <v>0</v>
      </c>
      <c r="J89" s="247">
        <f t="shared" si="15"/>
        <v>0</v>
      </c>
      <c r="L89" s="239" t="s">
        <v>24</v>
      </c>
      <c r="M89" s="240">
        <f t="shared" si="19"/>
        <v>0</v>
      </c>
      <c r="N89" s="241">
        <f t="shared" si="20"/>
        <v>0</v>
      </c>
      <c r="O89" s="248">
        <f t="shared" si="21"/>
        <v>0</v>
      </c>
      <c r="P89" s="249">
        <f t="shared" si="22"/>
        <v>0</v>
      </c>
      <c r="Q89" s="246">
        <f t="shared" si="16"/>
        <v>0</v>
      </c>
    </row>
    <row r="90" spans="1:17">
      <c r="A90" s="239" t="s">
        <v>25</v>
      </c>
      <c r="B90" s="240">
        <v>531696647</v>
      </c>
      <c r="C90" s="241">
        <v>252087113.56999999</v>
      </c>
      <c r="D90" s="242">
        <f t="shared" si="17"/>
        <v>0.47411830597833354</v>
      </c>
      <c r="E90" s="243">
        <f t="shared" si="18"/>
        <v>3.4791505273327292E-2</v>
      </c>
      <c r="F90" s="241">
        <v>228201604.11000001</v>
      </c>
      <c r="G90" s="244">
        <f t="shared" si="12"/>
        <v>0.10466845556653692</v>
      </c>
      <c r="H90" s="245">
        <f t="shared" si="13"/>
        <v>0.10466845556653692</v>
      </c>
      <c r="I90" s="280">
        <f t="shared" si="14"/>
        <v>3.9129206313363876E-2</v>
      </c>
      <c r="J90" s="247">
        <f t="shared" si="15"/>
        <v>0.12402835495348311</v>
      </c>
      <c r="L90" s="239" t="s">
        <v>25</v>
      </c>
      <c r="M90" s="240">
        <f t="shared" si="19"/>
        <v>688104.928075979</v>
      </c>
      <c r="N90" s="241">
        <f t="shared" si="20"/>
        <v>464337.47808956035</v>
      </c>
      <c r="O90" s="248">
        <f t="shared" si="21"/>
        <v>981211.03521298198</v>
      </c>
      <c r="P90" s="249">
        <f t="shared" si="22"/>
        <v>2133653.4413785213</v>
      </c>
      <c r="Q90" s="246">
        <f t="shared" si="16"/>
        <v>0.14391981800326625</v>
      </c>
    </row>
    <row r="91" spans="1:17">
      <c r="A91" s="239" t="s">
        <v>26</v>
      </c>
      <c r="B91" s="240">
        <v>818878</v>
      </c>
      <c r="C91" s="241">
        <v>228664</v>
      </c>
      <c r="D91" s="242">
        <f t="shared" si="17"/>
        <v>0.27924061948177875</v>
      </c>
      <c r="E91" s="243">
        <f t="shared" si="18"/>
        <v>2.0491091279802757E-2</v>
      </c>
      <c r="F91" s="241">
        <v>207054</v>
      </c>
      <c r="G91" s="244">
        <f t="shared" si="12"/>
        <v>0.10436890859389347</v>
      </c>
      <c r="H91" s="245">
        <f t="shared" si="13"/>
        <v>0.10436890859389347</v>
      </c>
      <c r="I91" s="280">
        <f t="shared" si="14"/>
        <v>3.9017223813673146E-2</v>
      </c>
      <c r="J91" s="247">
        <f t="shared" si="15"/>
        <v>1.1250404415935357E-4</v>
      </c>
      <c r="L91" s="239" t="s">
        <v>26</v>
      </c>
      <c r="M91" s="240">
        <f t="shared" si="19"/>
        <v>405271.94154191128</v>
      </c>
      <c r="N91" s="241">
        <f t="shared" si="20"/>
        <v>463008.60698800674</v>
      </c>
      <c r="O91" s="248">
        <f t="shared" si="21"/>
        <v>890.0401015287855</v>
      </c>
      <c r="P91" s="249">
        <f t="shared" si="22"/>
        <v>869170.58863144682</v>
      </c>
      <c r="Q91" s="246">
        <f t="shared" si="16"/>
        <v>5.8627549584064735E-2</v>
      </c>
    </row>
    <row r="92" spans="1:17">
      <c r="A92" s="239" t="s">
        <v>27</v>
      </c>
      <c r="B92" s="240">
        <v>2180533</v>
      </c>
      <c r="C92" s="241">
        <v>558660</v>
      </c>
      <c r="D92" s="242">
        <f t="shared" si="17"/>
        <v>0.25620341448627471</v>
      </c>
      <c r="E92" s="243">
        <f t="shared" si="18"/>
        <v>1.8800586971115658E-2</v>
      </c>
      <c r="F92" s="241">
        <v>642185</v>
      </c>
      <c r="G92" s="244">
        <f t="shared" si="12"/>
        <v>-0.1300637666715978</v>
      </c>
      <c r="H92" s="245">
        <f t="shared" si="13"/>
        <v>0</v>
      </c>
      <c r="I92" s="280">
        <f t="shared" si="14"/>
        <v>0</v>
      </c>
      <c r="J92" s="247">
        <f t="shared" si="15"/>
        <v>2.7486403329804633E-4</v>
      </c>
      <c r="L92" s="239" t="s">
        <v>27</v>
      </c>
      <c r="M92" s="240">
        <f t="shared" si="19"/>
        <v>371837.21842192416</v>
      </c>
      <c r="N92" s="241">
        <f t="shared" si="20"/>
        <v>0</v>
      </c>
      <c r="O92" s="248">
        <f t="shared" si="21"/>
        <v>2174.4997162652244</v>
      </c>
      <c r="P92" s="249">
        <f t="shared" si="22"/>
        <v>374011.7181381894</v>
      </c>
      <c r="Q92" s="246">
        <f t="shared" si="16"/>
        <v>2.5227948157672628E-2</v>
      </c>
    </row>
    <row r="93" spans="1:17">
      <c r="A93" s="239" t="s">
        <v>28</v>
      </c>
      <c r="B93" s="240">
        <v>678268</v>
      </c>
      <c r="C93" s="241">
        <v>282361</v>
      </c>
      <c r="D93" s="242">
        <f t="shared" si="17"/>
        <v>0.41629709790230413</v>
      </c>
      <c r="E93" s="243">
        <f t="shared" si="18"/>
        <v>3.0548499170586215E-2</v>
      </c>
      <c r="F93" s="241">
        <v>360817</v>
      </c>
      <c r="G93" s="244">
        <f t="shared" si="12"/>
        <v>-0.21743986563825979</v>
      </c>
      <c r="H93" s="245">
        <f t="shared" si="13"/>
        <v>0</v>
      </c>
      <c r="I93" s="280">
        <f t="shared" si="14"/>
        <v>0</v>
      </c>
      <c r="J93" s="247">
        <f t="shared" si="15"/>
        <v>1.3892328662526343E-4</v>
      </c>
      <c r="L93" s="239" t="s">
        <v>28</v>
      </c>
      <c r="M93" s="240">
        <f t="shared" si="19"/>
        <v>604186.93182328716</v>
      </c>
      <c r="N93" s="241">
        <f t="shared" si="20"/>
        <v>0</v>
      </c>
      <c r="O93" s="248">
        <f t="shared" si="21"/>
        <v>1099.0475680814181</v>
      </c>
      <c r="P93" s="249">
        <f t="shared" si="22"/>
        <v>605285.97939136857</v>
      </c>
      <c r="Q93" s="246">
        <f t="shared" si="16"/>
        <v>4.0827927490254629E-2</v>
      </c>
    </row>
    <row r="94" spans="1:17">
      <c r="A94" s="239" t="s">
        <v>29</v>
      </c>
      <c r="B94" s="240">
        <v>1784944</v>
      </c>
      <c r="C94" s="241">
        <v>494360</v>
      </c>
      <c r="D94" s="242">
        <f t="shared" si="17"/>
        <v>0.27696106992712377</v>
      </c>
      <c r="E94" s="243">
        <f t="shared" si="18"/>
        <v>2.0323814548759991E-2</v>
      </c>
      <c r="F94" s="241">
        <v>457885</v>
      </c>
      <c r="G94" s="244">
        <f t="shared" si="12"/>
        <v>7.9659739891020598E-2</v>
      </c>
      <c r="H94" s="245">
        <f t="shared" si="13"/>
        <v>7.9659739891020598E-2</v>
      </c>
      <c r="I94" s="280">
        <f t="shared" si="14"/>
        <v>2.9779959780558536E-2</v>
      </c>
      <c r="J94" s="247">
        <f t="shared" si="15"/>
        <v>2.43228051947915E-4</v>
      </c>
      <c r="L94" s="239" t="s">
        <v>29</v>
      </c>
      <c r="M94" s="240">
        <f t="shared" si="19"/>
        <v>401963.54939047393</v>
      </c>
      <c r="N94" s="241">
        <f t="shared" si="20"/>
        <v>353392.07525378303</v>
      </c>
      <c r="O94" s="248">
        <f t="shared" si="21"/>
        <v>1924.221672811507</v>
      </c>
      <c r="P94" s="249">
        <f t="shared" si="22"/>
        <v>757279.84631706844</v>
      </c>
      <c r="Q94" s="246">
        <f t="shared" si="16"/>
        <v>5.1080262401507294E-2</v>
      </c>
    </row>
    <row r="95" spans="1:17">
      <c r="A95" s="239" t="s">
        <v>30</v>
      </c>
      <c r="B95" s="240">
        <v>550784</v>
      </c>
      <c r="C95" s="241">
        <v>111314</v>
      </c>
      <c r="D95" s="242">
        <f t="shared" si="17"/>
        <v>0.20210100511271206</v>
      </c>
      <c r="E95" s="243">
        <f t="shared" si="18"/>
        <v>1.4830471838910586E-2</v>
      </c>
      <c r="F95" s="241">
        <v>71527</v>
      </c>
      <c r="G95" s="244">
        <f t="shared" si="12"/>
        <v>0.55625148545304581</v>
      </c>
      <c r="H95" s="245">
        <f t="shared" si="13"/>
        <v>0.55625148545304581</v>
      </c>
      <c r="I95" s="280">
        <f t="shared" si="14"/>
        <v>0.20794879430098293</v>
      </c>
      <c r="J95" s="247">
        <f t="shared" si="15"/>
        <v>5.4767148180536878E-5</v>
      </c>
      <c r="L95" s="239" t="s">
        <v>30</v>
      </c>
      <c r="M95" s="240">
        <f t="shared" si="19"/>
        <v>293316.44830756844</v>
      </c>
      <c r="N95" s="241">
        <f t="shared" si="20"/>
        <v>2467681.5048125666</v>
      </c>
      <c r="O95" s="248">
        <f t="shared" si="21"/>
        <v>433.27294135314366</v>
      </c>
      <c r="P95" s="249">
        <f t="shared" si="22"/>
        <v>2761431.226061488</v>
      </c>
      <c r="Q95" s="246">
        <f t="shared" si="16"/>
        <v>0.18626486934379355</v>
      </c>
    </row>
    <row r="96" spans="1:17">
      <c r="A96" s="239" t="s">
        <v>31</v>
      </c>
      <c r="B96" s="240">
        <v>0</v>
      </c>
      <c r="C96" s="241">
        <v>0</v>
      </c>
      <c r="D96" s="242">
        <f t="shared" si="17"/>
        <v>0</v>
      </c>
      <c r="E96" s="243">
        <f t="shared" si="18"/>
        <v>0</v>
      </c>
      <c r="F96" s="241">
        <v>0</v>
      </c>
      <c r="G96" s="244">
        <f t="shared" si="12"/>
        <v>0</v>
      </c>
      <c r="H96" s="245">
        <f t="shared" si="13"/>
        <v>0</v>
      </c>
      <c r="I96" s="280">
        <f t="shared" si="14"/>
        <v>0</v>
      </c>
      <c r="J96" s="247">
        <f t="shared" si="15"/>
        <v>0</v>
      </c>
      <c r="L96" s="239" t="s">
        <v>31</v>
      </c>
      <c r="M96" s="240">
        <f t="shared" si="19"/>
        <v>0</v>
      </c>
      <c r="N96" s="241">
        <f t="shared" si="20"/>
        <v>0</v>
      </c>
      <c r="O96" s="248">
        <f t="shared" si="21"/>
        <v>0</v>
      </c>
      <c r="P96" s="249">
        <f t="shared" si="22"/>
        <v>0</v>
      </c>
      <c r="Q96" s="246">
        <f t="shared" si="16"/>
        <v>0</v>
      </c>
    </row>
    <row r="97" spans="1:17">
      <c r="A97" s="239" t="s">
        <v>32</v>
      </c>
      <c r="B97" s="240">
        <v>3683050</v>
      </c>
      <c r="C97" s="241">
        <v>1144646</v>
      </c>
      <c r="D97" s="242">
        <f t="shared" si="17"/>
        <v>0.3107875266423209</v>
      </c>
      <c r="E97" s="243">
        <f t="shared" si="18"/>
        <v>2.2806050168741598E-2</v>
      </c>
      <c r="F97" s="241">
        <v>1230552</v>
      </c>
      <c r="G97" s="244">
        <f t="shared" si="12"/>
        <v>-6.9810946632080539E-2</v>
      </c>
      <c r="H97" s="245">
        <f t="shared" si="13"/>
        <v>0</v>
      </c>
      <c r="I97" s="280">
        <f t="shared" si="14"/>
        <v>0</v>
      </c>
      <c r="J97" s="247">
        <f t="shared" si="15"/>
        <v>5.6317262066100232E-4</v>
      </c>
      <c r="L97" s="239" t="s">
        <v>32</v>
      </c>
      <c r="M97" s="240">
        <f t="shared" si="19"/>
        <v>451057.10108754679</v>
      </c>
      <c r="N97" s="241">
        <f t="shared" si="20"/>
        <v>0</v>
      </c>
      <c r="O97" s="248">
        <f t="shared" si="21"/>
        <v>4455.3617624747149</v>
      </c>
      <c r="P97" s="249">
        <f t="shared" si="22"/>
        <v>455512.46285002149</v>
      </c>
      <c r="Q97" s="246">
        <f t="shared" si="16"/>
        <v>3.0725360304642121E-2</v>
      </c>
    </row>
    <row r="98" spans="1:17">
      <c r="A98" s="239" t="s">
        <v>33</v>
      </c>
      <c r="B98" s="240">
        <v>38008782</v>
      </c>
      <c r="C98" s="241">
        <v>10001944</v>
      </c>
      <c r="D98" s="242">
        <f t="shared" si="17"/>
        <v>0.26314823768885831</v>
      </c>
      <c r="E98" s="243">
        <f t="shared" si="18"/>
        <v>1.9310208409537941E-2</v>
      </c>
      <c r="F98" s="241">
        <v>10573187</v>
      </c>
      <c r="G98" s="244">
        <f t="shared" si="12"/>
        <v>-5.4027513180273878E-2</v>
      </c>
      <c r="H98" s="245">
        <f t="shared" si="13"/>
        <v>0</v>
      </c>
      <c r="I98" s="280">
        <f t="shared" si="14"/>
        <v>0</v>
      </c>
      <c r="J98" s="247">
        <f t="shared" si="15"/>
        <v>4.9210157674814646E-3</v>
      </c>
      <c r="L98" s="239" t="s">
        <v>33</v>
      </c>
      <c r="M98" s="240">
        <f t="shared" si="19"/>
        <v>381916.48979798571</v>
      </c>
      <c r="N98" s="241">
        <f t="shared" si="20"/>
        <v>0</v>
      </c>
      <c r="O98" s="248">
        <f t="shared" si="21"/>
        <v>38931.057154800183</v>
      </c>
      <c r="P98" s="249">
        <f t="shared" si="22"/>
        <v>420847.54695278587</v>
      </c>
      <c r="Q98" s="246">
        <f t="shared" si="16"/>
        <v>2.8387132225856569E-2</v>
      </c>
    </row>
    <row r="99" spans="1:17">
      <c r="A99" s="239" t="s">
        <v>34</v>
      </c>
      <c r="B99" s="240">
        <v>0</v>
      </c>
      <c r="C99" s="241">
        <v>0</v>
      </c>
      <c r="D99" s="242">
        <f t="shared" si="17"/>
        <v>0</v>
      </c>
      <c r="E99" s="243">
        <f t="shared" si="18"/>
        <v>0</v>
      </c>
      <c r="F99" s="241">
        <v>0</v>
      </c>
      <c r="G99" s="244">
        <f t="shared" si="12"/>
        <v>0</v>
      </c>
      <c r="H99" s="245">
        <f t="shared" si="13"/>
        <v>0</v>
      </c>
      <c r="I99" s="280">
        <f t="shared" si="14"/>
        <v>0</v>
      </c>
      <c r="J99" s="247">
        <f t="shared" si="15"/>
        <v>0</v>
      </c>
      <c r="L99" s="239" t="s">
        <v>34</v>
      </c>
      <c r="M99" s="240">
        <f t="shared" si="19"/>
        <v>0</v>
      </c>
      <c r="N99" s="241">
        <f t="shared" si="20"/>
        <v>0</v>
      </c>
      <c r="O99" s="248">
        <f t="shared" si="21"/>
        <v>0</v>
      </c>
      <c r="P99" s="249">
        <f t="shared" si="22"/>
        <v>0</v>
      </c>
      <c r="Q99" s="246">
        <f t="shared" si="16"/>
        <v>0</v>
      </c>
    </row>
    <row r="100" spans="1:17">
      <c r="A100" s="239" t="s">
        <v>35</v>
      </c>
      <c r="B100" s="240">
        <v>737314</v>
      </c>
      <c r="C100" s="241">
        <v>296444</v>
      </c>
      <c r="D100" s="242">
        <f t="shared" si="17"/>
        <v>0.40205936683692428</v>
      </c>
      <c r="E100" s="243">
        <f t="shared" si="18"/>
        <v>2.9503713324531968E-2</v>
      </c>
      <c r="F100" s="241">
        <v>262924</v>
      </c>
      <c r="G100" s="244">
        <f t="shared" si="12"/>
        <v>0.12748931250095086</v>
      </c>
      <c r="H100" s="245">
        <f t="shared" si="13"/>
        <v>0.12748931250095086</v>
      </c>
      <c r="I100" s="280">
        <f t="shared" si="14"/>
        <v>4.7660544761047335E-2</v>
      </c>
      <c r="J100" s="247">
        <f t="shared" si="15"/>
        <v>1.4585220614865224E-4</v>
      </c>
      <c r="L100" s="239" t="s">
        <v>35</v>
      </c>
      <c r="M100" s="240">
        <f t="shared" si="19"/>
        <v>583523.20130039088</v>
      </c>
      <c r="N100" s="241">
        <f t="shared" si="20"/>
        <v>565576.94989997859</v>
      </c>
      <c r="O100" s="248">
        <f t="shared" si="21"/>
        <v>1153.8635196515381</v>
      </c>
      <c r="P100" s="249">
        <f t="shared" si="22"/>
        <v>1150254.014720021</v>
      </c>
      <c r="Q100" s="246">
        <f t="shared" si="16"/>
        <v>7.7587271318568046E-2</v>
      </c>
    </row>
    <row r="101" spans="1:17">
      <c r="A101" s="239" t="s">
        <v>36</v>
      </c>
      <c r="B101" s="240">
        <v>752319</v>
      </c>
      <c r="C101" s="241">
        <v>94052</v>
      </c>
      <c r="D101" s="242">
        <f t="shared" si="17"/>
        <v>0.12501611683341773</v>
      </c>
      <c r="E101" s="243">
        <f t="shared" si="18"/>
        <v>9.173868279744337E-3</v>
      </c>
      <c r="F101" s="241">
        <v>85535</v>
      </c>
      <c r="G101" s="244">
        <f t="shared" si="12"/>
        <v>9.9573274098322395E-2</v>
      </c>
      <c r="H101" s="245">
        <f t="shared" si="13"/>
        <v>9.9573274098322395E-2</v>
      </c>
      <c r="I101" s="280">
        <f t="shared" si="14"/>
        <v>3.7224426064198395E-2</v>
      </c>
      <c r="J101" s="247">
        <f t="shared" si="15"/>
        <v>4.6274141803150139E-5</v>
      </c>
      <c r="L101" s="239" t="s">
        <v>36</v>
      </c>
      <c r="M101" s="240">
        <f t="shared" si="19"/>
        <v>181440.38101310574</v>
      </c>
      <c r="N101" s="241">
        <f t="shared" si="20"/>
        <v>441733.87989415735</v>
      </c>
      <c r="O101" s="248">
        <f t="shared" si="21"/>
        <v>366.08321217587968</v>
      </c>
      <c r="P101" s="249">
        <f t="shared" si="22"/>
        <v>623540.3441194389</v>
      </c>
      <c r="Q101" s="246">
        <f t="shared" si="16"/>
        <v>4.2059226256249055E-2</v>
      </c>
    </row>
    <row r="102" spans="1:17">
      <c r="A102" s="239" t="s">
        <v>37</v>
      </c>
      <c r="B102" s="240">
        <v>4368244</v>
      </c>
      <c r="C102" s="241">
        <v>601205</v>
      </c>
      <c r="D102" s="242">
        <f t="shared" si="17"/>
        <v>0.13763081915753791</v>
      </c>
      <c r="E102" s="243">
        <f t="shared" si="18"/>
        <v>1.0099553866858407E-2</v>
      </c>
      <c r="F102" s="241">
        <v>684339</v>
      </c>
      <c r="G102" s="244">
        <f t="shared" si="12"/>
        <v>-0.12148072811866628</v>
      </c>
      <c r="H102" s="245">
        <f t="shared" si="13"/>
        <v>0</v>
      </c>
      <c r="I102" s="280">
        <f t="shared" si="14"/>
        <v>0</v>
      </c>
      <c r="J102" s="247">
        <f t="shared" si="15"/>
        <v>2.9579642562372813E-4</v>
      </c>
      <c r="L102" s="239" t="s">
        <v>37</v>
      </c>
      <c r="M102" s="240">
        <f t="shared" si="19"/>
        <v>199748.55162366066</v>
      </c>
      <c r="N102" s="241">
        <f t="shared" si="20"/>
        <v>0</v>
      </c>
      <c r="O102" s="248">
        <f t="shared" si="21"/>
        <v>2340.0997062922611</v>
      </c>
      <c r="P102" s="249">
        <f t="shared" si="22"/>
        <v>202088.65132995293</v>
      </c>
      <c r="Q102" s="246">
        <f t="shared" si="16"/>
        <v>1.3631343008141594E-2</v>
      </c>
    </row>
    <row r="103" spans="1:17">
      <c r="A103" s="239" t="s">
        <v>38</v>
      </c>
      <c r="B103" s="240">
        <v>54997682</v>
      </c>
      <c r="C103" s="241">
        <v>16720965.199999999</v>
      </c>
      <c r="D103" s="242">
        <f t="shared" si="17"/>
        <v>0.304030362588736</v>
      </c>
      <c r="E103" s="243">
        <f t="shared" si="18"/>
        <v>2.2310199437313018E-2</v>
      </c>
      <c r="F103" s="241">
        <v>16186491</v>
      </c>
      <c r="G103" s="244">
        <f t="shared" si="12"/>
        <v>3.3019769386706477E-2</v>
      </c>
      <c r="H103" s="245">
        <f t="shared" si="13"/>
        <v>3.3019769386706477E-2</v>
      </c>
      <c r="I103" s="280">
        <f t="shared" si="14"/>
        <v>1.234409509301297E-2</v>
      </c>
      <c r="J103" s="247">
        <f t="shared" si="15"/>
        <v>8.2268140470201454E-3</v>
      </c>
      <c r="L103" s="239" t="s">
        <v>38</v>
      </c>
      <c r="M103" s="240">
        <f t="shared" si="19"/>
        <v>441250.18617525464</v>
      </c>
      <c r="N103" s="241">
        <f t="shared" si="20"/>
        <v>146484.59615777479</v>
      </c>
      <c r="O103" s="248">
        <f t="shared" si="21"/>
        <v>65083.8328913484</v>
      </c>
      <c r="P103" s="249">
        <f t="shared" si="22"/>
        <v>652818.61522437783</v>
      </c>
      <c r="Q103" s="246">
        <f t="shared" si="16"/>
        <v>4.4034112789907806E-2</v>
      </c>
    </row>
    <row r="104" spans="1:17">
      <c r="A104" s="239" t="s">
        <v>39</v>
      </c>
      <c r="B104" s="240">
        <v>0</v>
      </c>
      <c r="C104" s="241">
        <v>0</v>
      </c>
      <c r="D104" s="242">
        <f t="shared" si="17"/>
        <v>0</v>
      </c>
      <c r="E104" s="243">
        <f t="shared" si="18"/>
        <v>0</v>
      </c>
      <c r="F104" s="241">
        <v>0</v>
      </c>
      <c r="G104" s="244">
        <f t="shared" si="12"/>
        <v>0</v>
      </c>
      <c r="H104" s="245">
        <f t="shared" si="13"/>
        <v>0</v>
      </c>
      <c r="I104" s="280">
        <f t="shared" si="14"/>
        <v>0</v>
      </c>
      <c r="J104" s="247">
        <f t="shared" si="15"/>
        <v>0</v>
      </c>
      <c r="L104" s="239" t="s">
        <v>39</v>
      </c>
      <c r="M104" s="240">
        <f t="shared" si="19"/>
        <v>0</v>
      </c>
      <c r="N104" s="241">
        <f t="shared" si="20"/>
        <v>0</v>
      </c>
      <c r="O104" s="248">
        <f t="shared" si="21"/>
        <v>0</v>
      </c>
      <c r="P104" s="249">
        <f t="shared" si="22"/>
        <v>0</v>
      </c>
      <c r="Q104" s="246">
        <f t="shared" si="16"/>
        <v>0</v>
      </c>
    </row>
    <row r="105" spans="1:17">
      <c r="A105" s="239" t="s">
        <v>40</v>
      </c>
      <c r="B105" s="240">
        <v>1283549</v>
      </c>
      <c r="C105" s="241">
        <v>476354</v>
      </c>
      <c r="D105" s="242">
        <f t="shared" si="17"/>
        <v>0.371122567194552</v>
      </c>
      <c r="E105" s="243">
        <f t="shared" si="18"/>
        <v>2.7233525031176656E-2</v>
      </c>
      <c r="F105" s="241">
        <v>507232</v>
      </c>
      <c r="G105" s="244">
        <f t="shared" si="12"/>
        <v>-6.0875496814081109E-2</v>
      </c>
      <c r="H105" s="245">
        <f t="shared" si="13"/>
        <v>0</v>
      </c>
      <c r="I105" s="280">
        <f t="shared" si="14"/>
        <v>0</v>
      </c>
      <c r="J105" s="247">
        <f t="shared" si="15"/>
        <v>2.3436899315801665E-4</v>
      </c>
      <c r="L105" s="239" t="s">
        <v>40</v>
      </c>
      <c r="M105" s="240">
        <f t="shared" si="19"/>
        <v>538623.51271129772</v>
      </c>
      <c r="N105" s="241">
        <f t="shared" si="20"/>
        <v>0</v>
      </c>
      <c r="O105" s="248">
        <f t="shared" si="21"/>
        <v>1854.1360359463806</v>
      </c>
      <c r="P105" s="249">
        <f t="shared" si="22"/>
        <v>540477.64874724415</v>
      </c>
      <c r="Q105" s="246">
        <f t="shared" si="16"/>
        <v>3.6456456955015447E-2</v>
      </c>
    </row>
    <row r="106" spans="1:17">
      <c r="A106" s="239" t="s">
        <v>41</v>
      </c>
      <c r="B106" s="240">
        <v>0</v>
      </c>
      <c r="C106" s="241">
        <v>0</v>
      </c>
      <c r="D106" s="242">
        <f t="shared" si="17"/>
        <v>0</v>
      </c>
      <c r="E106" s="243">
        <f t="shared" si="18"/>
        <v>0</v>
      </c>
      <c r="F106" s="241">
        <v>0</v>
      </c>
      <c r="G106" s="244">
        <f t="shared" si="12"/>
        <v>0</v>
      </c>
      <c r="H106" s="245">
        <f t="shared" si="13"/>
        <v>0</v>
      </c>
      <c r="I106" s="280">
        <f t="shared" si="14"/>
        <v>0</v>
      </c>
      <c r="J106" s="247">
        <f t="shared" si="15"/>
        <v>0</v>
      </c>
      <c r="L106" s="239" t="s">
        <v>41</v>
      </c>
      <c r="M106" s="240">
        <f t="shared" si="19"/>
        <v>0</v>
      </c>
      <c r="N106" s="241">
        <f t="shared" si="20"/>
        <v>0</v>
      </c>
      <c r="O106" s="248">
        <f t="shared" si="21"/>
        <v>0</v>
      </c>
      <c r="P106" s="249">
        <f t="shared" si="22"/>
        <v>0</v>
      </c>
      <c r="Q106" s="246">
        <f t="shared" si="16"/>
        <v>0</v>
      </c>
    </row>
    <row r="107" spans="1:17">
      <c r="A107" s="239" t="s">
        <v>42</v>
      </c>
      <c r="B107" s="240">
        <v>5999815</v>
      </c>
      <c r="C107" s="241">
        <v>704593</v>
      </c>
      <c r="D107" s="242">
        <f t="shared" si="17"/>
        <v>0.11743578760345111</v>
      </c>
      <c r="E107" s="243">
        <f t="shared" si="18"/>
        <v>8.6176124654202373E-3</v>
      </c>
      <c r="F107" s="241">
        <v>745242</v>
      </c>
      <c r="G107" s="244">
        <f t="shared" si="12"/>
        <v>-5.4544698232252053E-2</v>
      </c>
      <c r="H107" s="245">
        <f t="shared" si="13"/>
        <v>0</v>
      </c>
      <c r="I107" s="280">
        <f t="shared" si="14"/>
        <v>0</v>
      </c>
      <c r="J107" s="247">
        <f t="shared" si="15"/>
        <v>3.4666393479678223E-4</v>
      </c>
      <c r="L107" s="239" t="s">
        <v>42</v>
      </c>
      <c r="M107" s="240">
        <f t="shared" si="19"/>
        <v>170438.77691175137</v>
      </c>
      <c r="N107" s="241">
        <f t="shared" si="20"/>
        <v>0</v>
      </c>
      <c r="O107" s="248">
        <f t="shared" si="21"/>
        <v>2742.5218891319646</v>
      </c>
      <c r="P107" s="249">
        <f t="shared" si="22"/>
        <v>173181.29880088332</v>
      </c>
      <c r="Q107" s="246">
        <f t="shared" si="16"/>
        <v>1.1681475783100574E-2</v>
      </c>
    </row>
    <row r="108" spans="1:17">
      <c r="A108" s="239" t="s">
        <v>43</v>
      </c>
      <c r="B108" s="240">
        <v>1019262</v>
      </c>
      <c r="C108" s="241">
        <v>625255</v>
      </c>
      <c r="D108" s="242">
        <f t="shared" si="17"/>
        <v>0.61343893915401537</v>
      </c>
      <c r="E108" s="243">
        <f t="shared" si="18"/>
        <v>4.5015060201907799E-2</v>
      </c>
      <c r="F108" s="241">
        <v>536095</v>
      </c>
      <c r="G108" s="244">
        <f t="shared" si="12"/>
        <v>0.16631380632164072</v>
      </c>
      <c r="H108" s="245">
        <f t="shared" si="13"/>
        <v>0.16631380632164072</v>
      </c>
      <c r="I108" s="280">
        <f t="shared" si="14"/>
        <v>6.2174675312596066E-2</v>
      </c>
      <c r="J108" s="247">
        <f t="shared" si="15"/>
        <v>3.076291682593527E-4</v>
      </c>
      <c r="L108" s="239" t="s">
        <v>43</v>
      </c>
      <c r="M108" s="240">
        <f t="shared" si="19"/>
        <v>890305.96748328966</v>
      </c>
      <c r="N108" s="241">
        <f t="shared" si="20"/>
        <v>737812.8680782381</v>
      </c>
      <c r="O108" s="248">
        <f t="shared" si="21"/>
        <v>2433.7107007722284</v>
      </c>
      <c r="P108" s="249">
        <f t="shared" si="22"/>
        <v>1630552.5462623001</v>
      </c>
      <c r="Q108" s="246">
        <f t="shared" si="16"/>
        <v>0.10998450880158711</v>
      </c>
    </row>
    <row r="109" spans="1:17">
      <c r="A109" s="239" t="s">
        <v>44</v>
      </c>
      <c r="B109" s="240">
        <v>18416508</v>
      </c>
      <c r="C109" s="241">
        <v>6249012</v>
      </c>
      <c r="D109" s="242">
        <f t="shared" si="17"/>
        <v>0.33931579211433566</v>
      </c>
      <c r="E109" s="243">
        <f t="shared" si="18"/>
        <v>2.4899496648434875E-2</v>
      </c>
      <c r="F109" s="241">
        <v>6777223</v>
      </c>
      <c r="G109" s="244">
        <f t="shared" si="12"/>
        <v>-7.793915000288465E-2</v>
      </c>
      <c r="H109" s="245">
        <f t="shared" si="13"/>
        <v>0</v>
      </c>
      <c r="I109" s="280">
        <f t="shared" si="14"/>
        <v>0</v>
      </c>
      <c r="J109" s="247">
        <f t="shared" si="15"/>
        <v>3.0745509656103735E-3</v>
      </c>
      <c r="L109" s="239" t="s">
        <v>44</v>
      </c>
      <c r="M109" s="240">
        <f t="shared" si="19"/>
        <v>492461.19751922984</v>
      </c>
      <c r="N109" s="241">
        <f t="shared" si="20"/>
        <v>0</v>
      </c>
      <c r="O109" s="248">
        <f t="shared" si="21"/>
        <v>24323.335876808764</v>
      </c>
      <c r="P109" s="249">
        <f t="shared" si="22"/>
        <v>516784.53339603858</v>
      </c>
      <c r="Q109" s="246">
        <f t="shared" si="16"/>
        <v>3.4858301986103152E-2</v>
      </c>
    </row>
    <row r="110" spans="1:17">
      <c r="A110" s="239" t="s">
        <v>45</v>
      </c>
      <c r="B110" s="240">
        <v>345400602</v>
      </c>
      <c r="C110" s="241">
        <v>19718538</v>
      </c>
      <c r="D110" s="242">
        <f t="shared" si="17"/>
        <v>5.7088892971877331E-2</v>
      </c>
      <c r="E110" s="243">
        <f t="shared" si="18"/>
        <v>4.1892677330418338E-3</v>
      </c>
      <c r="F110" s="241">
        <v>21565896.16</v>
      </c>
      <c r="G110" s="244">
        <f t="shared" si="12"/>
        <v>-8.566108944855455E-2</v>
      </c>
      <c r="H110" s="245">
        <f t="shared" si="13"/>
        <v>0</v>
      </c>
      <c r="I110" s="280">
        <f t="shared" si="14"/>
        <v>0</v>
      </c>
      <c r="J110" s="247">
        <f t="shared" si="15"/>
        <v>9.7016376426105194E-3</v>
      </c>
      <c r="L110" s="239" t="s">
        <v>45</v>
      </c>
      <c r="M110" s="240">
        <f t="shared" si="19"/>
        <v>82855.161036844875</v>
      </c>
      <c r="N110" s="241">
        <f t="shared" si="20"/>
        <v>0</v>
      </c>
      <c r="O110" s="248">
        <f t="shared" si="21"/>
        <v>76751.432510229934</v>
      </c>
      <c r="P110" s="249">
        <f t="shared" si="22"/>
        <v>159606.59354707482</v>
      </c>
      <c r="Q110" s="246">
        <f t="shared" si="16"/>
        <v>1.0765830781110999E-2</v>
      </c>
    </row>
    <row r="111" spans="1:17">
      <c r="A111" s="239" t="s">
        <v>46</v>
      </c>
      <c r="B111" s="240">
        <v>628178081</v>
      </c>
      <c r="C111" s="241">
        <v>290272983.67000002</v>
      </c>
      <c r="D111" s="242">
        <f t="shared" si="17"/>
        <v>0.46208709353231958</v>
      </c>
      <c r="E111" s="243">
        <f t="shared" si="18"/>
        <v>3.3908637039846465E-2</v>
      </c>
      <c r="F111" s="241">
        <v>273934217.07000005</v>
      </c>
      <c r="G111" s="244">
        <f t="shared" si="12"/>
        <v>5.9644854793093671E-2</v>
      </c>
      <c r="H111" s="245">
        <f t="shared" si="13"/>
        <v>5.9644854793093671E-2</v>
      </c>
      <c r="I111" s="280">
        <f t="shared" si="14"/>
        <v>2.229760452752624E-2</v>
      </c>
      <c r="J111" s="247">
        <f t="shared" si="15"/>
        <v>0.14281602951525821</v>
      </c>
      <c r="L111" s="239" t="s">
        <v>46</v>
      </c>
      <c r="M111" s="240">
        <f t="shared" si="19"/>
        <v>670643.59728482075</v>
      </c>
      <c r="N111" s="241">
        <f t="shared" si="20"/>
        <v>264600.65074751613</v>
      </c>
      <c r="O111" s="248">
        <f t="shared" si="21"/>
        <v>1129843.7701461986</v>
      </c>
      <c r="P111" s="249">
        <f t="shared" si="22"/>
        <v>2065088.0181785354</v>
      </c>
      <c r="Q111" s="246">
        <f t="shared" si="16"/>
        <v>0.13929492295850987</v>
      </c>
    </row>
    <row r="112" spans="1:17">
      <c r="A112" s="239" t="s">
        <v>47</v>
      </c>
      <c r="B112" s="240">
        <v>1066601268</v>
      </c>
      <c r="C112" s="241">
        <v>691961660.51999998</v>
      </c>
      <c r="D112" s="242">
        <f t="shared" si="17"/>
        <v>0.64875383264592179</v>
      </c>
      <c r="E112" s="243">
        <f t="shared" si="18"/>
        <v>4.7606519522625956E-2</v>
      </c>
      <c r="F112" s="241">
        <v>648216317.71000004</v>
      </c>
      <c r="G112" s="244">
        <f t="shared" si="12"/>
        <v>6.7485716750455005E-2</v>
      </c>
      <c r="H112" s="245">
        <f t="shared" si="13"/>
        <v>6.7485716750455005E-2</v>
      </c>
      <c r="I112" s="280">
        <f t="shared" si="14"/>
        <v>2.5228828682344911E-2</v>
      </c>
      <c r="J112" s="247">
        <f t="shared" si="15"/>
        <v>0.34044924085873468</v>
      </c>
      <c r="L112" s="239" t="s">
        <v>47</v>
      </c>
      <c r="M112" s="240">
        <f t="shared" si="19"/>
        <v>941559.74093992903</v>
      </c>
      <c r="N112" s="241">
        <f t="shared" si="20"/>
        <v>299384.82758114778</v>
      </c>
      <c r="O112" s="248">
        <f t="shared" si="21"/>
        <v>2693356.3069973756</v>
      </c>
      <c r="P112" s="249">
        <f t="shared" si="22"/>
        <v>3934300.8755184524</v>
      </c>
      <c r="Q112" s="246">
        <f t="shared" si="16"/>
        <v>0.26537761709271679</v>
      </c>
    </row>
    <row r="113" spans="1:18">
      <c r="A113" s="239" t="s">
        <v>48</v>
      </c>
      <c r="B113" s="240">
        <v>260271541</v>
      </c>
      <c r="C113" s="241">
        <v>108456329.03999999</v>
      </c>
      <c r="D113" s="242">
        <f t="shared" si="17"/>
        <v>0.41670452567843363</v>
      </c>
      <c r="E113" s="243">
        <f t="shared" si="18"/>
        <v>3.057839682575576E-2</v>
      </c>
      <c r="F113" s="241">
        <v>121128581.79000001</v>
      </c>
      <c r="G113" s="244">
        <f t="shared" si="12"/>
        <v>-0.1046181880670396</v>
      </c>
      <c r="H113" s="245">
        <f t="shared" si="13"/>
        <v>0</v>
      </c>
      <c r="I113" s="280">
        <f t="shared" si="14"/>
        <v>0</v>
      </c>
      <c r="J113" s="247">
        <f t="shared" si="15"/>
        <v>5.3361157119955663E-2</v>
      </c>
      <c r="L113" s="239" t="s">
        <v>48</v>
      </c>
      <c r="M113" s="240">
        <f t="shared" si="19"/>
        <v>604778.24638983025</v>
      </c>
      <c r="N113" s="241">
        <f t="shared" si="20"/>
        <v>0</v>
      </c>
      <c r="O113" s="248">
        <f t="shared" si="21"/>
        <v>422149.8885272757</v>
      </c>
      <c r="P113" s="249">
        <f t="shared" si="22"/>
        <v>1026928.134917106</v>
      </c>
      <c r="Q113" s="246">
        <f t="shared" si="16"/>
        <v>6.9268657886734974E-2</v>
      </c>
    </row>
    <row r="114" spans="1:18">
      <c r="A114" s="239" t="s">
        <v>49</v>
      </c>
      <c r="B114" s="240">
        <v>164659580</v>
      </c>
      <c r="C114" s="241">
        <v>65213950.950000003</v>
      </c>
      <c r="D114" s="242">
        <f t="shared" si="17"/>
        <v>0.39605318409047324</v>
      </c>
      <c r="E114" s="243">
        <f t="shared" si="18"/>
        <v>2.90629707164934E-2</v>
      </c>
      <c r="F114" s="241">
        <v>61393149</v>
      </c>
      <c r="G114" s="244">
        <f t="shared" si="12"/>
        <v>6.2234988956178183E-2</v>
      </c>
      <c r="H114" s="245">
        <f t="shared" si="13"/>
        <v>6.2234988956178183E-2</v>
      </c>
      <c r="I114" s="280">
        <f t="shared" si="14"/>
        <v>2.3265899067634349E-2</v>
      </c>
      <c r="J114" s="247">
        <f t="shared" si="15"/>
        <v>3.2085650637987261E-2</v>
      </c>
      <c r="L114" s="239" t="s">
        <v>49</v>
      </c>
      <c r="M114" s="240">
        <f t="shared" si="19"/>
        <v>574806.21253483428</v>
      </c>
      <c r="N114" s="241">
        <f t="shared" si="20"/>
        <v>276091.18396204064</v>
      </c>
      <c r="O114" s="248">
        <f t="shared" si="21"/>
        <v>253835.45955914026</v>
      </c>
      <c r="P114" s="249">
        <f t="shared" si="22"/>
        <v>1104732.8560560152</v>
      </c>
      <c r="Q114" s="246">
        <f t="shared" si="16"/>
        <v>7.4516764767143862E-2</v>
      </c>
    </row>
    <row r="115" spans="1:18">
      <c r="A115" s="239" t="s">
        <v>50</v>
      </c>
      <c r="B115" s="240">
        <v>0</v>
      </c>
      <c r="C115" s="241">
        <v>0</v>
      </c>
      <c r="D115" s="242">
        <f t="shared" si="17"/>
        <v>0</v>
      </c>
      <c r="E115" s="243">
        <f t="shared" si="18"/>
        <v>0</v>
      </c>
      <c r="F115" s="241">
        <v>0</v>
      </c>
      <c r="G115" s="244">
        <f t="shared" si="12"/>
        <v>0</v>
      </c>
      <c r="H115" s="245">
        <f t="shared" si="13"/>
        <v>0</v>
      </c>
      <c r="I115" s="280">
        <f t="shared" si="14"/>
        <v>0</v>
      </c>
      <c r="J115" s="247">
        <f t="shared" si="15"/>
        <v>0</v>
      </c>
      <c r="L115" s="239" t="s">
        <v>50</v>
      </c>
      <c r="M115" s="240">
        <f t="shared" si="19"/>
        <v>0</v>
      </c>
      <c r="N115" s="241">
        <f t="shared" si="20"/>
        <v>0</v>
      </c>
      <c r="O115" s="248">
        <f t="shared" si="21"/>
        <v>0</v>
      </c>
      <c r="P115" s="249">
        <f t="shared" si="22"/>
        <v>0</v>
      </c>
      <c r="Q115" s="246">
        <f t="shared" si="16"/>
        <v>0</v>
      </c>
    </row>
    <row r="116" spans="1:18">
      <c r="A116" s="239" t="s">
        <v>51</v>
      </c>
      <c r="B116" s="240">
        <v>2885796</v>
      </c>
      <c r="C116" s="241">
        <v>442199</v>
      </c>
      <c r="D116" s="242">
        <f t="shared" si="17"/>
        <v>0.15323293815640468</v>
      </c>
      <c r="E116" s="243">
        <f t="shared" si="18"/>
        <v>1.124446052534326E-2</v>
      </c>
      <c r="F116" s="241">
        <v>482832</v>
      </c>
      <c r="G116" s="244">
        <f t="shared" si="12"/>
        <v>-8.4155565496901619E-2</v>
      </c>
      <c r="H116" s="245">
        <f t="shared" si="13"/>
        <v>0</v>
      </c>
      <c r="I116" s="280">
        <f t="shared" si="14"/>
        <v>0</v>
      </c>
      <c r="J116" s="247">
        <f t="shared" si="15"/>
        <v>2.1756453059170659E-4</v>
      </c>
      <c r="L116" s="239" t="s">
        <v>51</v>
      </c>
      <c r="M116" s="240">
        <f t="shared" si="19"/>
        <v>222392.46736404698</v>
      </c>
      <c r="N116" s="241">
        <f t="shared" si="20"/>
        <v>0</v>
      </c>
      <c r="O116" s="248">
        <f t="shared" si="21"/>
        <v>1721.1928543886554</v>
      </c>
      <c r="P116" s="249">
        <f t="shared" si="22"/>
        <v>224113.66021843563</v>
      </c>
      <c r="Q116" s="246">
        <f t="shared" si="16"/>
        <v>1.51169803704598E-2</v>
      </c>
    </row>
    <row r="117" spans="1:18" ht="13.5" thickBot="1">
      <c r="A117" s="250" t="s">
        <v>52</v>
      </c>
      <c r="B117" s="251">
        <f t="shared" ref="B117:E117" si="23">SUM(B66:B116)</f>
        <v>4821287971</v>
      </c>
      <c r="C117" s="252">
        <f t="shared" si="23"/>
        <v>2032495824.5599999</v>
      </c>
      <c r="D117" s="253">
        <f t="shared" si="23"/>
        <v>13.627415722705553</v>
      </c>
      <c r="E117" s="254">
        <f t="shared" si="23"/>
        <v>0.99999999999999989</v>
      </c>
      <c r="F117" s="255">
        <f>SUM(F66:F116)</f>
        <v>1917676962.6199999</v>
      </c>
      <c r="G117" s="256"/>
      <c r="H117" s="257">
        <f>SUM(H66:H116)</f>
        <v>2.6749445089252752</v>
      </c>
      <c r="I117" s="281">
        <f>SUM(I66:I116)</f>
        <v>0.99999999999999989</v>
      </c>
      <c r="J117" s="259">
        <f>SUM(J66:J116)</f>
        <v>1</v>
      </c>
      <c r="L117" s="250" t="s">
        <v>52</v>
      </c>
      <c r="M117" s="260">
        <f>SUM(M66:M116)</f>
        <v>19777957.943185363</v>
      </c>
      <c r="N117" s="255">
        <f>SUM(N66:N116)</f>
        <v>11866774.765911218</v>
      </c>
      <c r="O117" s="261">
        <f>SUM(O66:O116)</f>
        <v>7911183.1772741461</v>
      </c>
      <c r="P117" s="262">
        <f>SUM(P66:P116)</f>
        <v>39555915.886370718</v>
      </c>
      <c r="Q117" s="258">
        <f>SUM(Q66:Q116)</f>
        <v>2.668137245213027</v>
      </c>
    </row>
    <row r="118" spans="1:18" ht="13.5" thickTop="1"/>
    <row r="121" spans="1:18" ht="15">
      <c r="A121" s="364" t="s">
        <v>276</v>
      </c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</row>
    <row r="122" spans="1:18" ht="51.75" thickBot="1">
      <c r="A122" s="212"/>
      <c r="B122" s="362" t="s">
        <v>181</v>
      </c>
      <c r="C122" s="362"/>
      <c r="D122" s="362"/>
      <c r="E122" s="362"/>
      <c r="F122" s="362" t="s">
        <v>182</v>
      </c>
      <c r="G122" s="362"/>
      <c r="H122" s="362"/>
      <c r="I122" s="362"/>
      <c r="J122" s="213" t="s">
        <v>183</v>
      </c>
      <c r="L122" s="363" t="s">
        <v>184</v>
      </c>
      <c r="M122" s="363"/>
      <c r="N122" s="363"/>
      <c r="O122" s="363"/>
      <c r="P122" s="363"/>
      <c r="Q122" s="363"/>
    </row>
    <row r="123" spans="1:18" ht="65.25" thickTop="1" thickBot="1">
      <c r="A123" s="216" t="s">
        <v>0</v>
      </c>
      <c r="B123" s="217" t="s">
        <v>185</v>
      </c>
      <c r="C123" s="218" t="s">
        <v>186</v>
      </c>
      <c r="D123" s="218" t="s">
        <v>187</v>
      </c>
      <c r="E123" s="219" t="s">
        <v>188</v>
      </c>
      <c r="F123" s="218" t="s">
        <v>167</v>
      </c>
      <c r="G123" s="218" t="s">
        <v>189</v>
      </c>
      <c r="H123" s="218" t="s">
        <v>190</v>
      </c>
      <c r="I123" s="218" t="s">
        <v>217</v>
      </c>
      <c r="J123" s="278" t="s">
        <v>191</v>
      </c>
      <c r="L123" s="216" t="s">
        <v>0</v>
      </c>
      <c r="M123" s="217" t="s">
        <v>192</v>
      </c>
      <c r="N123" s="218" t="s">
        <v>193</v>
      </c>
      <c r="O123" s="219" t="s">
        <v>194</v>
      </c>
      <c r="P123" s="221" t="s">
        <v>195</v>
      </c>
      <c r="Q123" s="220" t="s">
        <v>114</v>
      </c>
    </row>
    <row r="124" spans="1:18" ht="23.25" thickTop="1">
      <c r="A124" s="212"/>
      <c r="B124" s="222" t="s">
        <v>196</v>
      </c>
      <c r="C124" s="222" t="s">
        <v>197</v>
      </c>
      <c r="D124" s="222" t="s">
        <v>198</v>
      </c>
      <c r="E124" s="222" t="s">
        <v>199</v>
      </c>
      <c r="F124" s="222" t="s">
        <v>200</v>
      </c>
      <c r="G124" s="222" t="s">
        <v>201</v>
      </c>
      <c r="H124" s="222"/>
      <c r="I124" s="222" t="s">
        <v>202</v>
      </c>
      <c r="J124" s="222" t="s">
        <v>203</v>
      </c>
      <c r="M124" s="223">
        <f>M125*P124</f>
        <v>7493726.6506738393</v>
      </c>
      <c r="N124" s="223">
        <f>P124*N125</f>
        <v>4496235.9904043032</v>
      </c>
      <c r="O124" s="223">
        <f>P124*O125</f>
        <v>2997490.6602695361</v>
      </c>
      <c r="P124" s="223">
        <v>14987453.301347679</v>
      </c>
    </row>
    <row r="125" spans="1:18" ht="13.5" thickBot="1">
      <c r="F125" s="224"/>
      <c r="G125" s="212"/>
      <c r="H125" s="212"/>
      <c r="I125" s="212"/>
      <c r="M125" s="225">
        <v>0.5</v>
      </c>
      <c r="N125" s="225">
        <v>0.3</v>
      </c>
      <c r="O125" s="225">
        <v>0.2</v>
      </c>
      <c r="P125" s="282" t="s">
        <v>204</v>
      </c>
      <c r="Q125" s="226"/>
    </row>
    <row r="126" spans="1:18" ht="13.5" thickTop="1">
      <c r="A126" s="227" t="s">
        <v>1</v>
      </c>
      <c r="B126" s="228">
        <v>501046</v>
      </c>
      <c r="C126" s="229">
        <v>121403</v>
      </c>
      <c r="D126" s="230">
        <f>IFERROR(C126/B126,0)</f>
        <v>0.2422991102613333</v>
      </c>
      <c r="E126" s="231">
        <f>IFERROR(D126/$D$57,0)</f>
        <v>1.7780268481691834E-2</v>
      </c>
      <c r="F126" s="229">
        <v>115989</v>
      </c>
      <c r="G126" s="232">
        <f t="shared" ref="G126:G176" si="24">IFERROR((C126/F126)-1,0)</f>
        <v>4.6676840045176693E-2</v>
      </c>
      <c r="H126" s="233">
        <f t="shared" ref="H126:H176" si="25">IF(G126&lt;0,0,G126)</f>
        <v>4.6676840045176693E-2</v>
      </c>
      <c r="I126" s="279">
        <f t="shared" ref="I126:I176" si="26">IFERROR(H126/$H$57,0)</f>
        <v>1.7449647979400611E-2</v>
      </c>
      <c r="J126" s="235">
        <f t="shared" ref="J126:J176" si="27">IFERROR(C126/$C$57,0)</f>
        <v>5.9730996016329647E-5</v>
      </c>
      <c r="L126" s="227" t="s">
        <v>1</v>
      </c>
      <c r="M126" s="228">
        <f>IFERROR($M$124*E126,0)</f>
        <v>133240.47177739016</v>
      </c>
      <c r="N126" s="229">
        <f>IFERROR($N$124*I126,0)</f>
        <v>78457.735264866758</v>
      </c>
      <c r="O126" s="236">
        <f>IFERROR($O$124*J126,0)</f>
        <v>179.04310268754497</v>
      </c>
      <c r="P126" s="237">
        <f>IFERROR(SUM(M126:O126),0)</f>
        <v>211877.25014494447</v>
      </c>
      <c r="Q126" s="234">
        <f t="shared" ref="Q126:Q176" si="28">IFERROR(P126/$P$57,0)</f>
        <v>1.429160644766736E-2</v>
      </c>
    </row>
    <row r="127" spans="1:18">
      <c r="A127" s="239" t="s">
        <v>2</v>
      </c>
      <c r="B127" s="240">
        <v>2275034</v>
      </c>
      <c r="C127" s="241">
        <v>836482</v>
      </c>
      <c r="D127" s="242">
        <f t="shared" ref="D127:D176" si="29">IFERROR(C127/B127,0)</f>
        <v>0.36767890062302366</v>
      </c>
      <c r="E127" s="243">
        <f t="shared" ref="E127:E176" si="30">IFERROR(D127/$D$57,0)</f>
        <v>2.6980823664930771E-2</v>
      </c>
      <c r="F127" s="241">
        <v>996699</v>
      </c>
      <c r="G127" s="244">
        <f t="shared" si="24"/>
        <v>-0.16074762791976316</v>
      </c>
      <c r="H127" s="245">
        <f t="shared" si="25"/>
        <v>0</v>
      </c>
      <c r="I127" s="280">
        <f t="shared" si="26"/>
        <v>0</v>
      </c>
      <c r="J127" s="247">
        <f t="shared" si="27"/>
        <v>4.1155410500343039E-4</v>
      </c>
      <c r="L127" s="239" t="s">
        <v>2</v>
      </c>
      <c r="M127" s="240">
        <f t="shared" ref="M127:M176" si="31">IFERROR($M$124*E127,0)</f>
        <v>202186.91735502312</v>
      </c>
      <c r="N127" s="241">
        <f t="shared" ref="N127:N176" si="32">IFERROR($N$124*I127,0)</f>
        <v>0</v>
      </c>
      <c r="O127" s="248">
        <f t="shared" ref="O127:O176" si="33">IFERROR($O$124*J127,0)</f>
        <v>1233.6295859433706</v>
      </c>
      <c r="P127" s="249">
        <f t="shared" ref="P127:P176" si="34">IFERROR(SUM(M127:O127),0)</f>
        <v>203420.54694096648</v>
      </c>
      <c r="Q127" s="246">
        <f t="shared" si="28"/>
        <v>1.3721182421712231E-2</v>
      </c>
    </row>
    <row r="128" spans="1:18">
      <c r="A128" s="239" t="s">
        <v>3</v>
      </c>
      <c r="B128" s="240">
        <v>0</v>
      </c>
      <c r="C128" s="241">
        <v>0</v>
      </c>
      <c r="D128" s="242">
        <f t="shared" si="29"/>
        <v>0</v>
      </c>
      <c r="E128" s="243">
        <f t="shared" si="30"/>
        <v>0</v>
      </c>
      <c r="F128" s="241">
        <v>0</v>
      </c>
      <c r="G128" s="244">
        <f t="shared" si="24"/>
        <v>0</v>
      </c>
      <c r="H128" s="245">
        <f t="shared" si="25"/>
        <v>0</v>
      </c>
      <c r="I128" s="280">
        <f t="shared" si="26"/>
        <v>0</v>
      </c>
      <c r="J128" s="247">
        <f t="shared" si="27"/>
        <v>0</v>
      </c>
      <c r="L128" s="239" t="s">
        <v>3</v>
      </c>
      <c r="M128" s="240">
        <f t="shared" si="31"/>
        <v>0</v>
      </c>
      <c r="N128" s="241">
        <f t="shared" si="32"/>
        <v>0</v>
      </c>
      <c r="O128" s="248">
        <f t="shared" si="33"/>
        <v>0</v>
      </c>
      <c r="P128" s="249">
        <f t="shared" si="34"/>
        <v>0</v>
      </c>
      <c r="Q128" s="246">
        <f t="shared" si="28"/>
        <v>0</v>
      </c>
    </row>
    <row r="129" spans="1:17">
      <c r="A129" s="239" t="s">
        <v>4</v>
      </c>
      <c r="B129" s="240">
        <v>34304269</v>
      </c>
      <c r="C129" s="241">
        <v>15242673</v>
      </c>
      <c r="D129" s="242">
        <f t="shared" si="29"/>
        <v>0.44433749630403141</v>
      </c>
      <c r="E129" s="243">
        <f t="shared" si="30"/>
        <v>3.2606145240266712E-2</v>
      </c>
      <c r="F129" s="241">
        <v>14228172</v>
      </c>
      <c r="G129" s="244">
        <f t="shared" si="24"/>
        <v>7.130227270235423E-2</v>
      </c>
      <c r="H129" s="245">
        <f t="shared" si="25"/>
        <v>7.130227270235423E-2</v>
      </c>
      <c r="I129" s="280">
        <f t="shared" si="26"/>
        <v>2.6655608168485584E-2</v>
      </c>
      <c r="J129" s="247">
        <f t="shared" si="27"/>
        <v>7.4994855171718611E-3</v>
      </c>
      <c r="L129" s="239" t="s">
        <v>4</v>
      </c>
      <c r="M129" s="240">
        <f t="shared" si="31"/>
        <v>244341.53956272861</v>
      </c>
      <c r="N129" s="241">
        <f t="shared" si="32"/>
        <v>119849.90479325982</v>
      </c>
      <c r="O129" s="248">
        <f t="shared" si="33"/>
        <v>22479.637794549304</v>
      </c>
      <c r="P129" s="249">
        <f t="shared" si="34"/>
        <v>386671.0821505377</v>
      </c>
      <c r="Q129" s="246">
        <f t="shared" si="28"/>
        <v>2.6081851293655735E-2</v>
      </c>
    </row>
    <row r="130" spans="1:17">
      <c r="A130" s="239" t="s">
        <v>5</v>
      </c>
      <c r="B130" s="240">
        <v>10108332</v>
      </c>
      <c r="C130" s="241">
        <v>2322895</v>
      </c>
      <c r="D130" s="242">
        <f t="shared" si="29"/>
        <v>0.22980003031162807</v>
      </c>
      <c r="E130" s="243">
        <f t="shared" si="30"/>
        <v>1.6863067436090822E-2</v>
      </c>
      <c r="F130" s="241">
        <v>3579757</v>
      </c>
      <c r="G130" s="244">
        <f t="shared" si="24"/>
        <v>-0.35110260277443417</v>
      </c>
      <c r="H130" s="245">
        <f t="shared" si="25"/>
        <v>0</v>
      </c>
      <c r="I130" s="280">
        <f t="shared" si="26"/>
        <v>0</v>
      </c>
      <c r="J130" s="247">
        <f t="shared" si="27"/>
        <v>1.1428781166145157E-3</v>
      </c>
      <c r="L130" s="239" t="s">
        <v>5</v>
      </c>
      <c r="M130" s="240">
        <f t="shared" si="31"/>
        <v>126367.21785794396</v>
      </c>
      <c r="N130" s="241">
        <f t="shared" si="32"/>
        <v>0</v>
      </c>
      <c r="O130" s="248">
        <f t="shared" si="33"/>
        <v>3425.7664803784487</v>
      </c>
      <c r="P130" s="249">
        <f t="shared" si="34"/>
        <v>129792.98433832241</v>
      </c>
      <c r="Q130" s="246">
        <f t="shared" si="28"/>
        <v>8.7548344645901922E-3</v>
      </c>
    </row>
    <row r="131" spans="1:17">
      <c r="A131" s="239" t="s">
        <v>6</v>
      </c>
      <c r="B131" s="240">
        <v>653982108</v>
      </c>
      <c r="C131" s="241">
        <v>263928665.28</v>
      </c>
      <c r="D131" s="242">
        <f t="shared" si="29"/>
        <v>0.40357169110809987</v>
      </c>
      <c r="E131" s="243">
        <f t="shared" si="30"/>
        <v>2.9614689925081095E-2</v>
      </c>
      <c r="F131" s="241">
        <v>243619322.05000001</v>
      </c>
      <c r="G131" s="244">
        <f t="shared" si="24"/>
        <v>8.3365075721833382E-2</v>
      </c>
      <c r="H131" s="245">
        <f t="shared" si="25"/>
        <v>8.3365075721833382E-2</v>
      </c>
      <c r="I131" s="280">
        <f t="shared" si="26"/>
        <v>3.1165160788822251E-2</v>
      </c>
      <c r="J131" s="247">
        <f t="shared" si="27"/>
        <v>0.12985446862462116</v>
      </c>
      <c r="L131" s="239" t="s">
        <v>6</v>
      </c>
      <c r="M131" s="240">
        <f t="shared" si="31"/>
        <v>221924.39114302225</v>
      </c>
      <c r="N131" s="241">
        <f t="shared" si="32"/>
        <v>140125.91758543957</v>
      </c>
      <c r="O131" s="248">
        <f t="shared" si="33"/>
        <v>389237.55689656542</v>
      </c>
      <c r="P131" s="249">
        <f t="shared" si="34"/>
        <v>751287.86562502733</v>
      </c>
      <c r="Q131" s="246">
        <f t="shared" si="28"/>
        <v>5.0676089561647937E-2</v>
      </c>
    </row>
    <row r="132" spans="1:17">
      <c r="A132" s="239" t="s">
        <v>7</v>
      </c>
      <c r="B132" s="240">
        <v>0</v>
      </c>
      <c r="C132" s="241">
        <v>0</v>
      </c>
      <c r="D132" s="242">
        <f t="shared" si="29"/>
        <v>0</v>
      </c>
      <c r="E132" s="243">
        <f t="shared" si="30"/>
        <v>0</v>
      </c>
      <c r="F132" s="241">
        <v>0</v>
      </c>
      <c r="G132" s="244">
        <f t="shared" si="24"/>
        <v>0</v>
      </c>
      <c r="H132" s="245">
        <f t="shared" si="25"/>
        <v>0</v>
      </c>
      <c r="I132" s="280">
        <f t="shared" si="26"/>
        <v>0</v>
      </c>
      <c r="J132" s="247">
        <f t="shared" si="27"/>
        <v>0</v>
      </c>
      <c r="L132" s="239" t="s">
        <v>7</v>
      </c>
      <c r="M132" s="240">
        <f t="shared" si="31"/>
        <v>0</v>
      </c>
      <c r="N132" s="241">
        <f t="shared" si="32"/>
        <v>0</v>
      </c>
      <c r="O132" s="248">
        <f t="shared" si="33"/>
        <v>0</v>
      </c>
      <c r="P132" s="249">
        <f t="shared" si="34"/>
        <v>0</v>
      </c>
      <c r="Q132" s="246">
        <f t="shared" si="28"/>
        <v>0</v>
      </c>
    </row>
    <row r="133" spans="1:17">
      <c r="A133" s="239" t="s">
        <v>8</v>
      </c>
      <c r="B133" s="240">
        <v>2146802</v>
      </c>
      <c r="C133" s="241">
        <v>721021</v>
      </c>
      <c r="D133" s="242">
        <f t="shared" si="29"/>
        <v>0.33585817415858565</v>
      </c>
      <c r="E133" s="243">
        <f t="shared" si="30"/>
        <v>2.4645771508899503E-2</v>
      </c>
      <c r="F133" s="241">
        <v>739085</v>
      </c>
      <c r="G133" s="244">
        <f t="shared" si="24"/>
        <v>-2.4441031816367587E-2</v>
      </c>
      <c r="H133" s="245">
        <f t="shared" si="25"/>
        <v>0</v>
      </c>
      <c r="I133" s="280">
        <f t="shared" si="26"/>
        <v>0</v>
      </c>
      <c r="J133" s="247">
        <f t="shared" si="27"/>
        <v>3.5474660822788578E-4</v>
      </c>
      <c r="L133" s="239" t="s">
        <v>8</v>
      </c>
      <c r="M133" s="240">
        <f t="shared" si="31"/>
        <v>184688.6747826582</v>
      </c>
      <c r="N133" s="241">
        <f t="shared" si="32"/>
        <v>0</v>
      </c>
      <c r="O133" s="248">
        <f t="shared" si="33"/>
        <v>1063.3496449253837</v>
      </c>
      <c r="P133" s="249">
        <f t="shared" si="34"/>
        <v>185752.02442758359</v>
      </c>
      <c r="Q133" s="246">
        <f t="shared" si="28"/>
        <v>1.2529400056685893E-2</v>
      </c>
    </row>
    <row r="134" spans="1:17">
      <c r="A134" s="239" t="s">
        <v>9</v>
      </c>
      <c r="B134" s="240">
        <v>98384121</v>
      </c>
      <c r="C134" s="241">
        <v>28310880.329999998</v>
      </c>
      <c r="D134" s="242">
        <f t="shared" si="29"/>
        <v>0.28775863464796314</v>
      </c>
      <c r="E134" s="243">
        <f t="shared" si="30"/>
        <v>2.1116155880421931E-2</v>
      </c>
      <c r="F134" s="241">
        <v>26808501</v>
      </c>
      <c r="G134" s="244">
        <f t="shared" si="24"/>
        <v>5.6041153886224215E-2</v>
      </c>
      <c r="H134" s="245">
        <f t="shared" si="25"/>
        <v>5.6041153886224215E-2</v>
      </c>
      <c r="I134" s="280">
        <f t="shared" si="26"/>
        <v>2.0950398671537349E-2</v>
      </c>
      <c r="J134" s="247">
        <f t="shared" si="27"/>
        <v>1.3929121028393164E-2</v>
      </c>
      <c r="L134" s="239" t="s">
        <v>9</v>
      </c>
      <c r="M134" s="240">
        <f t="shared" si="31"/>
        <v>158238.70008090092</v>
      </c>
      <c r="N134" s="241">
        <f t="shared" si="32"/>
        <v>94197.936520284726</v>
      </c>
      <c r="O134" s="248">
        <f t="shared" si="33"/>
        <v>41752.410188372502</v>
      </c>
      <c r="P134" s="249">
        <f t="shared" si="34"/>
        <v>294189.04678955814</v>
      </c>
      <c r="Q134" s="246">
        <f t="shared" si="28"/>
        <v>1.9843725907592841E-2</v>
      </c>
    </row>
    <row r="135" spans="1:17">
      <c r="A135" s="239" t="s">
        <v>10</v>
      </c>
      <c r="B135" s="240">
        <v>21304607</v>
      </c>
      <c r="C135" s="241">
        <v>4203660</v>
      </c>
      <c r="D135" s="242">
        <f t="shared" si="29"/>
        <v>0.19731225269726871</v>
      </c>
      <c r="E135" s="243">
        <f t="shared" si="30"/>
        <v>1.4479066076227022E-2</v>
      </c>
      <c r="F135" s="241">
        <v>4025421.55</v>
      </c>
      <c r="G135" s="244">
        <f t="shared" si="24"/>
        <v>4.4278207334583319E-2</v>
      </c>
      <c r="H135" s="245">
        <f t="shared" si="25"/>
        <v>4.4278207334583319E-2</v>
      </c>
      <c r="I135" s="280">
        <f t="shared" si="26"/>
        <v>1.6552944252429813E-2</v>
      </c>
      <c r="J135" s="247">
        <f t="shared" si="27"/>
        <v>2.0682256510465499E-3</v>
      </c>
      <c r="L135" s="239" t="s">
        <v>10</v>
      </c>
      <c r="M135" s="240">
        <f t="shared" si="31"/>
        <v>108502.16333228993</v>
      </c>
      <c r="N135" s="241">
        <f t="shared" si="32"/>
        <v>74425.943694930975</v>
      </c>
      <c r="O135" s="248">
        <f t="shared" si="33"/>
        <v>6199.4870723419144</v>
      </c>
      <c r="P135" s="249">
        <f t="shared" si="34"/>
        <v>189127.59409956279</v>
      </c>
      <c r="Q135" s="246">
        <f t="shared" si="28"/>
        <v>1.2757089972689645E-2</v>
      </c>
    </row>
    <row r="136" spans="1:17">
      <c r="A136" s="239" t="s">
        <v>11</v>
      </c>
      <c r="B136" s="240">
        <v>2970608</v>
      </c>
      <c r="C136" s="241">
        <v>3866062</v>
      </c>
      <c r="D136" s="242">
        <f t="shared" si="29"/>
        <v>1.3014379547890533</v>
      </c>
      <c r="E136" s="243">
        <f t="shared" si="30"/>
        <v>9.5501449524332052E-2</v>
      </c>
      <c r="F136" s="241">
        <v>5594177</v>
      </c>
      <c r="G136" s="244">
        <f t="shared" si="24"/>
        <v>-0.30891317882862845</v>
      </c>
      <c r="H136" s="245">
        <f t="shared" si="25"/>
        <v>0</v>
      </c>
      <c r="I136" s="280">
        <f t="shared" si="26"/>
        <v>0</v>
      </c>
      <c r="J136" s="247">
        <f t="shared" si="27"/>
        <v>1.9021254328219518E-3</v>
      </c>
      <c r="L136" s="239" t="s">
        <v>11</v>
      </c>
      <c r="M136" s="240">
        <f t="shared" si="31"/>
        <v>715661.75747846952</v>
      </c>
      <c r="N136" s="241">
        <f t="shared" si="32"/>
        <v>0</v>
      </c>
      <c r="O136" s="248">
        <f t="shared" si="33"/>
        <v>5701.6032195449498</v>
      </c>
      <c r="P136" s="249">
        <f t="shared" si="34"/>
        <v>721363.3606980145</v>
      </c>
      <c r="Q136" s="246">
        <f t="shared" si="28"/>
        <v>4.8657613074599031E-2</v>
      </c>
    </row>
    <row r="137" spans="1:17">
      <c r="A137" s="239" t="s">
        <v>12</v>
      </c>
      <c r="B137" s="240">
        <v>4274726</v>
      </c>
      <c r="C137" s="241">
        <v>1407462</v>
      </c>
      <c r="D137" s="242">
        <f t="shared" si="29"/>
        <v>0.32925198012691342</v>
      </c>
      <c r="E137" s="243">
        <f t="shared" si="30"/>
        <v>2.4160999181842276E-2</v>
      </c>
      <c r="F137" s="241">
        <v>1434848</v>
      </c>
      <c r="G137" s="244">
        <f t="shared" si="24"/>
        <v>-1.9086342246704913E-2</v>
      </c>
      <c r="H137" s="245">
        <f t="shared" si="25"/>
        <v>0</v>
      </c>
      <c r="I137" s="280">
        <f t="shared" si="26"/>
        <v>0</v>
      </c>
      <c r="J137" s="247">
        <f t="shared" si="27"/>
        <v>6.9247965136887363E-4</v>
      </c>
      <c r="L137" s="239" t="s">
        <v>12</v>
      </c>
      <c r="M137" s="240">
        <f t="shared" si="31"/>
        <v>181055.92347588029</v>
      </c>
      <c r="N137" s="241">
        <f t="shared" si="32"/>
        <v>0</v>
      </c>
      <c r="O137" s="248">
        <f t="shared" si="33"/>
        <v>2075.7012874049033</v>
      </c>
      <c r="P137" s="249">
        <f t="shared" si="34"/>
        <v>183131.62476328519</v>
      </c>
      <c r="Q137" s="246">
        <f t="shared" si="28"/>
        <v>1.2352648089628868E-2</v>
      </c>
    </row>
    <row r="138" spans="1:17">
      <c r="A138" s="239" t="s">
        <v>13</v>
      </c>
      <c r="B138" s="240">
        <v>41956827</v>
      </c>
      <c r="C138" s="241">
        <v>12855566</v>
      </c>
      <c r="D138" s="242">
        <f t="shared" si="29"/>
        <v>0.30639986193426877</v>
      </c>
      <c r="E138" s="243">
        <f t="shared" si="30"/>
        <v>2.2484076817569702E-2</v>
      </c>
      <c r="F138" s="241">
        <v>12542027</v>
      </c>
      <c r="G138" s="244">
        <f t="shared" si="24"/>
        <v>2.4999069129734819E-2</v>
      </c>
      <c r="H138" s="245">
        <f t="shared" si="25"/>
        <v>2.4999069129734819E-2</v>
      </c>
      <c r="I138" s="280">
        <f t="shared" si="26"/>
        <v>9.3456402726570242E-3</v>
      </c>
      <c r="J138" s="247">
        <f t="shared" si="27"/>
        <v>6.3250147157291239E-3</v>
      </c>
      <c r="L138" s="239" t="s">
        <v>13</v>
      </c>
      <c r="M138" s="240">
        <f t="shared" si="31"/>
        <v>168489.52566361992</v>
      </c>
      <c r="N138" s="241">
        <f t="shared" si="32"/>
        <v>42020.204147292396</v>
      </c>
      <c r="O138" s="248">
        <f t="shared" si="33"/>
        <v>18959.172536465423</v>
      </c>
      <c r="P138" s="249">
        <f t="shared" si="34"/>
        <v>229468.90234737773</v>
      </c>
      <c r="Q138" s="246">
        <f t="shared" si="28"/>
        <v>1.5478203733923558E-2</v>
      </c>
    </row>
    <row r="139" spans="1:17">
      <c r="A139" s="239" t="s">
        <v>14</v>
      </c>
      <c r="B139" s="240">
        <v>6139487</v>
      </c>
      <c r="C139" s="241">
        <v>602897</v>
      </c>
      <c r="D139" s="242">
        <f t="shared" si="29"/>
        <v>9.81998984605717E-2</v>
      </c>
      <c r="E139" s="243">
        <f t="shared" si="30"/>
        <v>7.2060543582708973E-3</v>
      </c>
      <c r="F139" s="241">
        <v>637894</v>
      </c>
      <c r="G139" s="244">
        <f t="shared" si="24"/>
        <v>-5.4863347201886237E-2</v>
      </c>
      <c r="H139" s="245">
        <f t="shared" si="25"/>
        <v>0</v>
      </c>
      <c r="I139" s="280">
        <f t="shared" si="26"/>
        <v>0</v>
      </c>
      <c r="J139" s="247">
        <f t="shared" si="27"/>
        <v>2.9662889965863362E-4</v>
      </c>
      <c r="L139" s="239" t="s">
        <v>14</v>
      </c>
      <c r="M139" s="240">
        <f t="shared" si="31"/>
        <v>54000.20159077899</v>
      </c>
      <c r="N139" s="241">
        <f t="shared" si="32"/>
        <v>0</v>
      </c>
      <c r="O139" s="248">
        <f t="shared" si="33"/>
        <v>889.14235629278369</v>
      </c>
      <c r="P139" s="249">
        <f t="shared" si="34"/>
        <v>54889.343947071771</v>
      </c>
      <c r="Q139" s="246">
        <f t="shared" si="28"/>
        <v>3.7024121340330693E-3</v>
      </c>
    </row>
    <row r="140" spans="1:17">
      <c r="A140" s="239" t="s">
        <v>15</v>
      </c>
      <c r="B140" s="240">
        <v>1456249</v>
      </c>
      <c r="C140" s="241">
        <v>363371</v>
      </c>
      <c r="D140" s="242">
        <f t="shared" si="29"/>
        <v>0.24952532156245258</v>
      </c>
      <c r="E140" s="243">
        <f t="shared" si="30"/>
        <v>1.8310538596595514E-2</v>
      </c>
      <c r="F140" s="241">
        <v>290883</v>
      </c>
      <c r="G140" s="244">
        <f t="shared" si="24"/>
        <v>0.24919985011155688</v>
      </c>
      <c r="H140" s="245">
        <f t="shared" si="25"/>
        <v>0.24919985011155688</v>
      </c>
      <c r="I140" s="280">
        <f t="shared" si="26"/>
        <v>9.3160755028775924E-2</v>
      </c>
      <c r="J140" s="247">
        <f t="shared" si="27"/>
        <v>1.7878068707898257E-4</v>
      </c>
      <c r="L140" s="239" t="s">
        <v>15</v>
      </c>
      <c r="M140" s="240">
        <f t="shared" si="31"/>
        <v>137214.17106949977</v>
      </c>
      <c r="N140" s="241">
        <f t="shared" si="32"/>
        <v>418872.73965362099</v>
      </c>
      <c r="O140" s="248">
        <f t="shared" si="33"/>
        <v>535.89343975582074</v>
      </c>
      <c r="P140" s="249">
        <f t="shared" si="34"/>
        <v>556622.80416287656</v>
      </c>
      <c r="Q140" s="246">
        <f t="shared" si="28"/>
        <v>3.7545484715564514E-2</v>
      </c>
    </row>
    <row r="141" spans="1:17">
      <c r="A141" s="239" t="s">
        <v>16</v>
      </c>
      <c r="B141" s="240">
        <v>2045528</v>
      </c>
      <c r="C141" s="241">
        <v>531178</v>
      </c>
      <c r="D141" s="242">
        <f t="shared" si="29"/>
        <v>0.25967769690759551</v>
      </c>
      <c r="E141" s="243">
        <f t="shared" si="30"/>
        <v>1.9055534973878359E-2</v>
      </c>
      <c r="F141" s="241">
        <v>471485</v>
      </c>
      <c r="G141" s="244">
        <f t="shared" si="24"/>
        <v>0.12660636075378862</v>
      </c>
      <c r="H141" s="245">
        <f t="shared" si="25"/>
        <v>0.12660636075378862</v>
      </c>
      <c r="I141" s="280">
        <f t="shared" si="26"/>
        <v>4.7330462494212952E-2</v>
      </c>
      <c r="J141" s="247">
        <f t="shared" si="27"/>
        <v>2.6134272630793265E-4</v>
      </c>
      <c r="L141" s="239" t="s">
        <v>16</v>
      </c>
      <c r="M141" s="240">
        <f t="shared" si="31"/>
        <v>142796.97027659969</v>
      </c>
      <c r="N141" s="241">
        <f t="shared" si="32"/>
        <v>212808.9289089613</v>
      </c>
      <c r="O141" s="248">
        <f t="shared" si="33"/>
        <v>783.37238123740576</v>
      </c>
      <c r="P141" s="249">
        <f t="shared" si="34"/>
        <v>356389.27156679839</v>
      </c>
      <c r="Q141" s="246">
        <f t="shared" si="28"/>
        <v>2.4039273720605537E-2</v>
      </c>
    </row>
    <row r="142" spans="1:17">
      <c r="A142" s="239" t="s">
        <v>17</v>
      </c>
      <c r="B142" s="240">
        <v>9607239</v>
      </c>
      <c r="C142" s="241">
        <v>1058773</v>
      </c>
      <c r="D142" s="242">
        <f t="shared" si="29"/>
        <v>0.11020575214169233</v>
      </c>
      <c r="E142" s="243">
        <f t="shared" si="30"/>
        <v>8.0870617279306389E-3</v>
      </c>
      <c r="F142" s="241">
        <v>892233</v>
      </c>
      <c r="G142" s="244">
        <f t="shared" si="24"/>
        <v>0.18665527950658634</v>
      </c>
      <c r="H142" s="245">
        <f t="shared" si="25"/>
        <v>0.18665527950658634</v>
      </c>
      <c r="I142" s="280">
        <f t="shared" si="26"/>
        <v>6.9779122102828106E-2</v>
      </c>
      <c r="J142" s="247">
        <f t="shared" si="27"/>
        <v>5.2092259536582614E-4</v>
      </c>
      <c r="L142" s="239" t="s">
        <v>17</v>
      </c>
      <c r="M142" s="240">
        <f t="shared" si="31"/>
        <v>60602.22999623826</v>
      </c>
      <c r="N142" s="241">
        <f t="shared" si="32"/>
        <v>313743.40017755213</v>
      </c>
      <c r="O142" s="248">
        <f t="shared" si="33"/>
        <v>1561.4606143324306</v>
      </c>
      <c r="P142" s="249">
        <f t="shared" si="34"/>
        <v>375907.09078812279</v>
      </c>
      <c r="Q142" s="246">
        <f t="shared" si="28"/>
        <v>2.5355795389812887E-2</v>
      </c>
    </row>
    <row r="143" spans="1:17">
      <c r="A143" s="239" t="s">
        <v>18</v>
      </c>
      <c r="B143" s="240">
        <v>354652384</v>
      </c>
      <c r="C143" s="241">
        <v>84817135</v>
      </c>
      <c r="D143" s="242">
        <f t="shared" si="29"/>
        <v>0.23915568829222927</v>
      </c>
      <c r="E143" s="243">
        <f t="shared" si="30"/>
        <v>1.7549599510181223E-2</v>
      </c>
      <c r="F143" s="241">
        <v>74155651.00999999</v>
      </c>
      <c r="G143" s="244">
        <f t="shared" si="24"/>
        <v>0.14377169972605719</v>
      </c>
      <c r="H143" s="245">
        <f t="shared" si="25"/>
        <v>0.14377169972605719</v>
      </c>
      <c r="I143" s="280">
        <f t="shared" si="26"/>
        <v>5.3747544760777491E-2</v>
      </c>
      <c r="J143" s="247">
        <f t="shared" si="27"/>
        <v>4.1730533453057127E-2</v>
      </c>
      <c r="L143" s="239" t="s">
        <v>18</v>
      </c>
      <c r="M143" s="240">
        <f t="shared" si="31"/>
        <v>131511.9015580976</v>
      </c>
      <c r="N143" s="241">
        <f t="shared" si="32"/>
        <v>241661.645149274</v>
      </c>
      <c r="O143" s="248">
        <f t="shared" si="33"/>
        <v>125086.88427360417</v>
      </c>
      <c r="P143" s="249">
        <f t="shared" si="34"/>
        <v>498260.43098097574</v>
      </c>
      <c r="Q143" s="246">
        <f t="shared" si="28"/>
        <v>3.3608808794496903E-2</v>
      </c>
    </row>
    <row r="144" spans="1:17">
      <c r="A144" s="239" t="s">
        <v>19</v>
      </c>
      <c r="B144" s="240">
        <v>4705374</v>
      </c>
      <c r="C144" s="241">
        <v>1347671</v>
      </c>
      <c r="D144" s="242">
        <f t="shared" si="29"/>
        <v>0.2864110270511972</v>
      </c>
      <c r="E144" s="243">
        <f t="shared" si="30"/>
        <v>2.1017266434015698E-2</v>
      </c>
      <c r="F144" s="241">
        <v>1274026</v>
      </c>
      <c r="G144" s="244">
        <f t="shared" si="24"/>
        <v>5.780494275627035E-2</v>
      </c>
      <c r="H144" s="245">
        <f t="shared" si="25"/>
        <v>5.780494275627035E-2</v>
      </c>
      <c r="I144" s="280">
        <f t="shared" si="26"/>
        <v>2.1609772675058186E-2</v>
      </c>
      <c r="J144" s="247">
        <f t="shared" si="27"/>
        <v>6.6306212476069783E-4</v>
      </c>
      <c r="L144" s="239" t="s">
        <v>19</v>
      </c>
      <c r="M144" s="240">
        <f t="shared" si="31"/>
        <v>157497.64960089617</v>
      </c>
      <c r="N144" s="241">
        <f t="shared" si="32"/>
        <v>97162.637646052084</v>
      </c>
      <c r="O144" s="248">
        <f t="shared" si="33"/>
        <v>1987.5225261486657</v>
      </c>
      <c r="P144" s="249">
        <f t="shared" si="34"/>
        <v>256647.80977309693</v>
      </c>
      <c r="Q144" s="246">
        <f t="shared" si="28"/>
        <v>1.7311483372677784E-2</v>
      </c>
    </row>
    <row r="145" spans="1:17">
      <c r="A145" s="239" t="s">
        <v>20</v>
      </c>
      <c r="B145" s="240">
        <v>422301629</v>
      </c>
      <c r="C145" s="241">
        <v>139338983</v>
      </c>
      <c r="D145" s="242">
        <f t="shared" si="29"/>
        <v>0.3299513272774991</v>
      </c>
      <c r="E145" s="243">
        <f t="shared" si="30"/>
        <v>2.4212318314157322E-2</v>
      </c>
      <c r="F145" s="241">
        <v>127647607.33</v>
      </c>
      <c r="G145" s="244">
        <f t="shared" si="24"/>
        <v>9.1591028727823875E-2</v>
      </c>
      <c r="H145" s="245">
        <f t="shared" si="25"/>
        <v>9.1591028727823875E-2</v>
      </c>
      <c r="I145" s="280">
        <f t="shared" si="26"/>
        <v>3.4240347200556631E-2</v>
      </c>
      <c r="J145" s="247">
        <f t="shared" si="27"/>
        <v>6.8555606026971527E-2</v>
      </c>
      <c r="L145" s="239" t="s">
        <v>20</v>
      </c>
      <c r="M145" s="240">
        <f t="shared" si="31"/>
        <v>181440.495025399</v>
      </c>
      <c r="N145" s="241">
        <f t="shared" si="32"/>
        <v>153952.68140708195</v>
      </c>
      <c r="O145" s="248">
        <f t="shared" si="33"/>
        <v>205494.78877496507</v>
      </c>
      <c r="P145" s="249">
        <f t="shared" si="34"/>
        <v>540887.96520744602</v>
      </c>
      <c r="Q145" s="246">
        <f t="shared" si="28"/>
        <v>3.6484133741287658E-2</v>
      </c>
    </row>
    <row r="146" spans="1:17">
      <c r="A146" s="239" t="s">
        <v>21</v>
      </c>
      <c r="B146" s="240">
        <v>12413879</v>
      </c>
      <c r="C146" s="241">
        <v>3647488</v>
      </c>
      <c r="D146" s="242">
        <f t="shared" si="29"/>
        <v>0.29382338912760469</v>
      </c>
      <c r="E146" s="243">
        <f t="shared" si="30"/>
        <v>2.1561196569210538E-2</v>
      </c>
      <c r="F146" s="241">
        <v>4150430.84</v>
      </c>
      <c r="G146" s="244">
        <f t="shared" si="24"/>
        <v>-0.12117846541444832</v>
      </c>
      <c r="H146" s="245">
        <f t="shared" si="25"/>
        <v>0</v>
      </c>
      <c r="I146" s="280">
        <f t="shared" si="26"/>
        <v>0</v>
      </c>
      <c r="J146" s="247">
        <f t="shared" si="27"/>
        <v>1.794585728504322E-3</v>
      </c>
      <c r="L146" s="239" t="s">
        <v>21</v>
      </c>
      <c r="M146" s="240">
        <f t="shared" si="31"/>
        <v>161573.71335111035</v>
      </c>
      <c r="N146" s="241">
        <f t="shared" si="32"/>
        <v>0</v>
      </c>
      <c r="O146" s="248">
        <f t="shared" si="33"/>
        <v>5379.2539602447068</v>
      </c>
      <c r="P146" s="249">
        <f t="shared" si="34"/>
        <v>166952.96731135505</v>
      </c>
      <c r="Q146" s="246">
        <f t="shared" si="28"/>
        <v>1.1261360539896981E-2</v>
      </c>
    </row>
    <row r="147" spans="1:17">
      <c r="A147" s="239" t="s">
        <v>22</v>
      </c>
      <c r="B147" s="240">
        <v>784275</v>
      </c>
      <c r="C147" s="241">
        <v>228955</v>
      </c>
      <c r="D147" s="242">
        <f t="shared" si="29"/>
        <v>0.29193203914443278</v>
      </c>
      <c r="E147" s="243">
        <f t="shared" si="30"/>
        <v>2.1422406499129926E-2</v>
      </c>
      <c r="F147" s="241">
        <v>221868</v>
      </c>
      <c r="G147" s="244">
        <f t="shared" si="24"/>
        <v>3.1942416211441005E-2</v>
      </c>
      <c r="H147" s="245">
        <f t="shared" si="25"/>
        <v>3.1942416211441005E-2</v>
      </c>
      <c r="I147" s="280">
        <f t="shared" si="26"/>
        <v>1.1941337887519264E-2</v>
      </c>
      <c r="J147" s="247">
        <f t="shared" si="27"/>
        <v>1.1264721788521498E-4</v>
      </c>
      <c r="L147" s="239" t="s">
        <v>22</v>
      </c>
      <c r="M147" s="240">
        <f t="shared" si="31"/>
        <v>160533.65850409839</v>
      </c>
      <c r="N147" s="241">
        <f t="shared" si="32"/>
        <v>53691.073183442611</v>
      </c>
      <c r="O147" s="248">
        <f t="shared" si="33"/>
        <v>337.65898351627936</v>
      </c>
      <c r="P147" s="249">
        <f t="shared" si="34"/>
        <v>214562.39067105728</v>
      </c>
      <c r="Q147" s="246">
        <f t="shared" si="28"/>
        <v>1.4472725334332324E-2</v>
      </c>
    </row>
    <row r="148" spans="1:17">
      <c r="A148" s="239" t="s">
        <v>23</v>
      </c>
      <c r="B148" s="240">
        <v>0</v>
      </c>
      <c r="C148" s="241">
        <v>0</v>
      </c>
      <c r="D148" s="242">
        <f t="shared" si="29"/>
        <v>0</v>
      </c>
      <c r="E148" s="243">
        <f t="shared" si="30"/>
        <v>0</v>
      </c>
      <c r="F148" s="241">
        <v>0</v>
      </c>
      <c r="G148" s="244">
        <f t="shared" si="24"/>
        <v>0</v>
      </c>
      <c r="H148" s="245">
        <f t="shared" si="25"/>
        <v>0</v>
      </c>
      <c r="I148" s="280">
        <f t="shared" si="26"/>
        <v>0</v>
      </c>
      <c r="J148" s="247">
        <f t="shared" si="27"/>
        <v>0</v>
      </c>
      <c r="L148" s="239" t="s">
        <v>23</v>
      </c>
      <c r="M148" s="240">
        <f t="shared" si="31"/>
        <v>0</v>
      </c>
      <c r="N148" s="241">
        <f t="shared" si="32"/>
        <v>0</v>
      </c>
      <c r="O148" s="248">
        <f t="shared" si="33"/>
        <v>0</v>
      </c>
      <c r="P148" s="249">
        <f t="shared" si="34"/>
        <v>0</v>
      </c>
      <c r="Q148" s="246">
        <f t="shared" si="28"/>
        <v>0</v>
      </c>
    </row>
    <row r="149" spans="1:17">
      <c r="A149" s="239" t="s">
        <v>24</v>
      </c>
      <c r="B149" s="240">
        <v>0</v>
      </c>
      <c r="C149" s="241">
        <v>0</v>
      </c>
      <c r="D149" s="242">
        <f t="shared" si="29"/>
        <v>0</v>
      </c>
      <c r="E149" s="243">
        <f t="shared" si="30"/>
        <v>0</v>
      </c>
      <c r="F149" s="241">
        <v>0</v>
      </c>
      <c r="G149" s="244">
        <f t="shared" si="24"/>
        <v>0</v>
      </c>
      <c r="H149" s="245">
        <f t="shared" si="25"/>
        <v>0</v>
      </c>
      <c r="I149" s="280">
        <f t="shared" si="26"/>
        <v>0</v>
      </c>
      <c r="J149" s="247">
        <f t="shared" si="27"/>
        <v>0</v>
      </c>
      <c r="L149" s="239" t="s">
        <v>24</v>
      </c>
      <c r="M149" s="240">
        <f t="shared" si="31"/>
        <v>0</v>
      </c>
      <c r="N149" s="241">
        <f t="shared" si="32"/>
        <v>0</v>
      </c>
      <c r="O149" s="248">
        <f t="shared" si="33"/>
        <v>0</v>
      </c>
      <c r="P149" s="249">
        <f t="shared" si="34"/>
        <v>0</v>
      </c>
      <c r="Q149" s="246">
        <f t="shared" si="28"/>
        <v>0</v>
      </c>
    </row>
    <row r="150" spans="1:17">
      <c r="A150" s="239" t="s">
        <v>25</v>
      </c>
      <c r="B150" s="240">
        <v>531696647</v>
      </c>
      <c r="C150" s="241">
        <v>252087113.56999999</v>
      </c>
      <c r="D150" s="242">
        <f t="shared" si="29"/>
        <v>0.47411830597833354</v>
      </c>
      <c r="E150" s="243">
        <f t="shared" si="30"/>
        <v>3.4791505273327292E-2</v>
      </c>
      <c r="F150" s="241">
        <v>228201604.11000001</v>
      </c>
      <c r="G150" s="244">
        <f t="shared" si="24"/>
        <v>0.10466845556653692</v>
      </c>
      <c r="H150" s="245">
        <f t="shared" si="25"/>
        <v>0.10466845556653692</v>
      </c>
      <c r="I150" s="280">
        <f t="shared" si="26"/>
        <v>3.9129206313363876E-2</v>
      </c>
      <c r="J150" s="247">
        <f t="shared" si="27"/>
        <v>0.12402835495348311</v>
      </c>
      <c r="L150" s="239" t="s">
        <v>25</v>
      </c>
      <c r="M150" s="240">
        <f t="shared" si="31"/>
        <v>260718.03028379215</v>
      </c>
      <c r="N150" s="241">
        <f t="shared" si="32"/>
        <v>175934.14570210193</v>
      </c>
      <c r="O150" s="248">
        <f t="shared" si="33"/>
        <v>371773.83558166045</v>
      </c>
      <c r="P150" s="249">
        <f t="shared" si="34"/>
        <v>808426.01156755444</v>
      </c>
      <c r="Q150" s="246">
        <f t="shared" si="28"/>
        <v>5.4530188547741762E-2</v>
      </c>
    </row>
    <row r="151" spans="1:17">
      <c r="A151" s="239" t="s">
        <v>26</v>
      </c>
      <c r="B151" s="240">
        <v>818878</v>
      </c>
      <c r="C151" s="241">
        <v>228664</v>
      </c>
      <c r="D151" s="242">
        <f t="shared" si="29"/>
        <v>0.27924061948177875</v>
      </c>
      <c r="E151" s="243">
        <f t="shared" si="30"/>
        <v>2.0491091279802757E-2</v>
      </c>
      <c r="F151" s="241">
        <v>207054</v>
      </c>
      <c r="G151" s="244">
        <f t="shared" si="24"/>
        <v>0.10436890859389347</v>
      </c>
      <c r="H151" s="245">
        <f t="shared" si="25"/>
        <v>0.10436890859389347</v>
      </c>
      <c r="I151" s="280">
        <f t="shared" si="26"/>
        <v>3.9017223813673146E-2</v>
      </c>
      <c r="J151" s="247">
        <f t="shared" si="27"/>
        <v>1.1250404415935357E-4</v>
      </c>
      <c r="L151" s="239" t="s">
        <v>26</v>
      </c>
      <c r="M151" s="240">
        <f t="shared" si="31"/>
        <v>153554.63682484822</v>
      </c>
      <c r="N151" s="241">
        <f t="shared" si="32"/>
        <v>175430.64595669703</v>
      </c>
      <c r="O151" s="248">
        <f t="shared" si="33"/>
        <v>337.22982161021378</v>
      </c>
      <c r="P151" s="249">
        <f t="shared" si="34"/>
        <v>329322.51260315545</v>
      </c>
      <c r="Q151" s="246">
        <f t="shared" si="28"/>
        <v>2.2213558752822868E-2</v>
      </c>
    </row>
    <row r="152" spans="1:17">
      <c r="A152" s="239" t="s">
        <v>27</v>
      </c>
      <c r="B152" s="240">
        <v>2180533</v>
      </c>
      <c r="C152" s="241">
        <v>558660</v>
      </c>
      <c r="D152" s="242">
        <f t="shared" si="29"/>
        <v>0.25620341448627471</v>
      </c>
      <c r="E152" s="243">
        <f t="shared" si="30"/>
        <v>1.8800586971115658E-2</v>
      </c>
      <c r="F152" s="241">
        <v>642185</v>
      </c>
      <c r="G152" s="244">
        <f t="shared" si="24"/>
        <v>-0.1300637666715978</v>
      </c>
      <c r="H152" s="245">
        <f t="shared" si="25"/>
        <v>0</v>
      </c>
      <c r="I152" s="280">
        <f t="shared" si="26"/>
        <v>0</v>
      </c>
      <c r="J152" s="247">
        <f t="shared" si="27"/>
        <v>2.7486403329804633E-4</v>
      </c>
      <c r="L152" s="239" t="s">
        <v>27</v>
      </c>
      <c r="M152" s="240">
        <f t="shared" si="31"/>
        <v>140886.45963376077</v>
      </c>
      <c r="N152" s="241">
        <f t="shared" si="32"/>
        <v>0</v>
      </c>
      <c r="O152" s="248">
        <f t="shared" si="33"/>
        <v>823.90237265490862</v>
      </c>
      <c r="P152" s="249">
        <f t="shared" si="34"/>
        <v>141710.36200641567</v>
      </c>
      <c r="Q152" s="246">
        <f t="shared" si="28"/>
        <v>9.5586889199604334E-3</v>
      </c>
    </row>
    <row r="153" spans="1:17">
      <c r="A153" s="239" t="s">
        <v>28</v>
      </c>
      <c r="B153" s="240">
        <v>678268</v>
      </c>
      <c r="C153" s="241">
        <v>282361</v>
      </c>
      <c r="D153" s="242">
        <f t="shared" si="29"/>
        <v>0.41629709790230413</v>
      </c>
      <c r="E153" s="243">
        <f t="shared" si="30"/>
        <v>3.0548499170586215E-2</v>
      </c>
      <c r="F153" s="241">
        <v>360817</v>
      </c>
      <c r="G153" s="244">
        <f t="shared" si="24"/>
        <v>-0.21743986563825979</v>
      </c>
      <c r="H153" s="245">
        <f t="shared" si="25"/>
        <v>0</v>
      </c>
      <c r="I153" s="280">
        <f t="shared" si="26"/>
        <v>0</v>
      </c>
      <c r="J153" s="247">
        <f t="shared" si="27"/>
        <v>1.3892328662526343E-4</v>
      </c>
      <c r="L153" s="239" t="s">
        <v>28</v>
      </c>
      <c r="M153" s="240">
        <f t="shared" si="31"/>
        <v>228922.1023727096</v>
      </c>
      <c r="N153" s="241">
        <f t="shared" si="32"/>
        <v>0</v>
      </c>
      <c r="O153" s="248">
        <f t="shared" si="33"/>
        <v>416.42125415317486</v>
      </c>
      <c r="P153" s="249">
        <f t="shared" si="34"/>
        <v>229338.52362686279</v>
      </c>
      <c r="Q153" s="246">
        <f t="shared" si="28"/>
        <v>1.5469409390210511E-2</v>
      </c>
    </row>
    <row r="154" spans="1:17">
      <c r="A154" s="239" t="s">
        <v>29</v>
      </c>
      <c r="B154" s="240">
        <v>1784944</v>
      </c>
      <c r="C154" s="241">
        <v>494360</v>
      </c>
      <c r="D154" s="242">
        <f t="shared" si="29"/>
        <v>0.27696106992712377</v>
      </c>
      <c r="E154" s="243">
        <f t="shared" si="30"/>
        <v>2.0323814548759991E-2</v>
      </c>
      <c r="F154" s="241">
        <v>457885</v>
      </c>
      <c r="G154" s="244">
        <f t="shared" si="24"/>
        <v>7.9659739891020598E-2</v>
      </c>
      <c r="H154" s="245">
        <f t="shared" si="25"/>
        <v>7.9659739891020598E-2</v>
      </c>
      <c r="I154" s="280">
        <f t="shared" si="26"/>
        <v>2.9779959780558536E-2</v>
      </c>
      <c r="J154" s="247">
        <f t="shared" si="27"/>
        <v>2.43228051947915E-4</v>
      </c>
      <c r="L154" s="239" t="s">
        <v>29</v>
      </c>
      <c r="M154" s="240">
        <f t="shared" si="31"/>
        <v>152301.11072739545</v>
      </c>
      <c r="N154" s="241">
        <f t="shared" si="32"/>
        <v>133897.72695813992</v>
      </c>
      <c r="O154" s="248">
        <f t="shared" si="33"/>
        <v>729.07381402942872</v>
      </c>
      <c r="P154" s="249">
        <f t="shared" si="34"/>
        <v>286927.91149956483</v>
      </c>
      <c r="Q154" s="246">
        <f t="shared" si="28"/>
        <v>1.9353945679385885E-2</v>
      </c>
    </row>
    <row r="155" spans="1:17">
      <c r="A155" s="239" t="s">
        <v>30</v>
      </c>
      <c r="B155" s="240">
        <v>550784</v>
      </c>
      <c r="C155" s="241">
        <v>111314</v>
      </c>
      <c r="D155" s="242">
        <f t="shared" si="29"/>
        <v>0.20210100511271206</v>
      </c>
      <c r="E155" s="243">
        <f t="shared" si="30"/>
        <v>1.4830471838910586E-2</v>
      </c>
      <c r="F155" s="241">
        <v>71527</v>
      </c>
      <c r="G155" s="244">
        <f t="shared" si="24"/>
        <v>0.55625148545304581</v>
      </c>
      <c r="H155" s="245">
        <f t="shared" si="25"/>
        <v>0.55625148545304581</v>
      </c>
      <c r="I155" s="280">
        <f t="shared" si="26"/>
        <v>0.20794879430098293</v>
      </c>
      <c r="J155" s="247">
        <f t="shared" si="27"/>
        <v>5.4767148180536878E-5</v>
      </c>
      <c r="L155" s="239" t="s">
        <v>30</v>
      </c>
      <c r="M155" s="240">
        <f t="shared" si="31"/>
        <v>111135.50206131212</v>
      </c>
      <c r="N155" s="241">
        <f t="shared" si="32"/>
        <v>934986.8530972607</v>
      </c>
      <c r="O155" s="248">
        <f t="shared" si="33"/>
        <v>164.164015160757</v>
      </c>
      <c r="P155" s="249">
        <f t="shared" si="34"/>
        <v>1046286.5191737335</v>
      </c>
      <c r="Q155" s="246">
        <f t="shared" si="28"/>
        <v>7.057442530192079E-2</v>
      </c>
    </row>
    <row r="156" spans="1:17">
      <c r="A156" s="239" t="s">
        <v>31</v>
      </c>
      <c r="B156" s="240">
        <v>0</v>
      </c>
      <c r="C156" s="241">
        <v>0</v>
      </c>
      <c r="D156" s="242">
        <f t="shared" si="29"/>
        <v>0</v>
      </c>
      <c r="E156" s="243">
        <f t="shared" si="30"/>
        <v>0</v>
      </c>
      <c r="F156" s="241">
        <v>0</v>
      </c>
      <c r="G156" s="244">
        <f t="shared" si="24"/>
        <v>0</v>
      </c>
      <c r="H156" s="245">
        <f t="shared" si="25"/>
        <v>0</v>
      </c>
      <c r="I156" s="280">
        <f t="shared" si="26"/>
        <v>0</v>
      </c>
      <c r="J156" s="247">
        <f t="shared" si="27"/>
        <v>0</v>
      </c>
      <c r="L156" s="239" t="s">
        <v>31</v>
      </c>
      <c r="M156" s="240">
        <f t="shared" si="31"/>
        <v>0</v>
      </c>
      <c r="N156" s="241">
        <f t="shared" si="32"/>
        <v>0</v>
      </c>
      <c r="O156" s="248">
        <f t="shared" si="33"/>
        <v>0</v>
      </c>
      <c r="P156" s="249">
        <f t="shared" si="34"/>
        <v>0</v>
      </c>
      <c r="Q156" s="246">
        <f t="shared" si="28"/>
        <v>0</v>
      </c>
    </row>
    <row r="157" spans="1:17">
      <c r="A157" s="239" t="s">
        <v>32</v>
      </c>
      <c r="B157" s="240">
        <v>3683050</v>
      </c>
      <c r="C157" s="241">
        <v>1144646</v>
      </c>
      <c r="D157" s="242">
        <f t="shared" si="29"/>
        <v>0.3107875266423209</v>
      </c>
      <c r="E157" s="243">
        <f t="shared" si="30"/>
        <v>2.2806050168741598E-2</v>
      </c>
      <c r="F157" s="241">
        <v>1230552</v>
      </c>
      <c r="G157" s="244">
        <f t="shared" si="24"/>
        <v>-6.9810946632080539E-2</v>
      </c>
      <c r="H157" s="245">
        <f t="shared" si="25"/>
        <v>0</v>
      </c>
      <c r="I157" s="280">
        <f t="shared" si="26"/>
        <v>0</v>
      </c>
      <c r="J157" s="247">
        <f t="shared" si="27"/>
        <v>5.6317262066100232E-4</v>
      </c>
      <c r="L157" s="239" t="s">
        <v>32</v>
      </c>
      <c r="M157" s="240">
        <f t="shared" si="31"/>
        <v>170902.30594610353</v>
      </c>
      <c r="N157" s="241">
        <f t="shared" si="32"/>
        <v>0</v>
      </c>
      <c r="O157" s="248">
        <f t="shared" si="33"/>
        <v>1688.1046705508729</v>
      </c>
      <c r="P157" s="249">
        <f t="shared" si="34"/>
        <v>172590.41061665441</v>
      </c>
      <c r="Q157" s="246">
        <f t="shared" si="28"/>
        <v>1.1641619019914347E-2</v>
      </c>
    </row>
    <row r="158" spans="1:17">
      <c r="A158" s="239" t="s">
        <v>33</v>
      </c>
      <c r="B158" s="240">
        <v>38008782</v>
      </c>
      <c r="C158" s="241">
        <v>10001944</v>
      </c>
      <c r="D158" s="242">
        <f t="shared" si="29"/>
        <v>0.26314823768885831</v>
      </c>
      <c r="E158" s="243">
        <f t="shared" si="30"/>
        <v>1.9310208409537941E-2</v>
      </c>
      <c r="F158" s="241">
        <v>10573187</v>
      </c>
      <c r="G158" s="244">
        <f t="shared" si="24"/>
        <v>-5.4027513180273878E-2</v>
      </c>
      <c r="H158" s="245">
        <f t="shared" si="25"/>
        <v>0</v>
      </c>
      <c r="I158" s="280">
        <f t="shared" si="26"/>
        <v>0</v>
      </c>
      <c r="J158" s="247">
        <f t="shared" si="27"/>
        <v>4.9210157674814646E-3</v>
      </c>
      <c r="L158" s="239" t="s">
        <v>33</v>
      </c>
      <c r="M158" s="240">
        <f t="shared" si="31"/>
        <v>144705.42338862055</v>
      </c>
      <c r="N158" s="241">
        <f t="shared" si="32"/>
        <v>0</v>
      </c>
      <c r="O158" s="248">
        <f t="shared" si="33"/>
        <v>14750.698802064813</v>
      </c>
      <c r="P158" s="249">
        <f t="shared" si="34"/>
        <v>159456.12219068536</v>
      </c>
      <c r="Q158" s="246">
        <f t="shared" si="28"/>
        <v>1.0755681143027185E-2</v>
      </c>
    </row>
    <row r="159" spans="1:17">
      <c r="A159" s="239" t="s">
        <v>34</v>
      </c>
      <c r="B159" s="240">
        <v>0</v>
      </c>
      <c r="C159" s="241">
        <v>0</v>
      </c>
      <c r="D159" s="242">
        <f t="shared" si="29"/>
        <v>0</v>
      </c>
      <c r="E159" s="243">
        <f t="shared" si="30"/>
        <v>0</v>
      </c>
      <c r="F159" s="241">
        <v>0</v>
      </c>
      <c r="G159" s="244">
        <f t="shared" si="24"/>
        <v>0</v>
      </c>
      <c r="H159" s="245">
        <f t="shared" si="25"/>
        <v>0</v>
      </c>
      <c r="I159" s="280">
        <f t="shared" si="26"/>
        <v>0</v>
      </c>
      <c r="J159" s="247">
        <f t="shared" si="27"/>
        <v>0</v>
      </c>
      <c r="L159" s="239" t="s">
        <v>34</v>
      </c>
      <c r="M159" s="240">
        <f t="shared" si="31"/>
        <v>0</v>
      </c>
      <c r="N159" s="241">
        <f t="shared" si="32"/>
        <v>0</v>
      </c>
      <c r="O159" s="248">
        <f t="shared" si="33"/>
        <v>0</v>
      </c>
      <c r="P159" s="249">
        <f t="shared" si="34"/>
        <v>0</v>
      </c>
      <c r="Q159" s="246">
        <f t="shared" si="28"/>
        <v>0</v>
      </c>
    </row>
    <row r="160" spans="1:17">
      <c r="A160" s="239" t="s">
        <v>35</v>
      </c>
      <c r="B160" s="240">
        <v>737314</v>
      </c>
      <c r="C160" s="241">
        <v>296444</v>
      </c>
      <c r="D160" s="242">
        <f t="shared" si="29"/>
        <v>0.40205936683692428</v>
      </c>
      <c r="E160" s="243">
        <f t="shared" si="30"/>
        <v>2.9503713324531968E-2</v>
      </c>
      <c r="F160" s="241">
        <v>262924</v>
      </c>
      <c r="G160" s="244">
        <f t="shared" si="24"/>
        <v>0.12748931250095086</v>
      </c>
      <c r="H160" s="245">
        <f t="shared" si="25"/>
        <v>0.12748931250095086</v>
      </c>
      <c r="I160" s="280">
        <f t="shared" si="26"/>
        <v>4.7660544761047335E-2</v>
      </c>
      <c r="J160" s="247">
        <f t="shared" si="27"/>
        <v>1.4585220614865224E-4</v>
      </c>
      <c r="L160" s="239" t="s">
        <v>35</v>
      </c>
      <c r="M160" s="240">
        <f t="shared" si="31"/>
        <v>221092.76283388608</v>
      </c>
      <c r="N160" s="241">
        <f t="shared" si="32"/>
        <v>214293.05667689629</v>
      </c>
      <c r="O160" s="248">
        <f t="shared" si="33"/>
        <v>437.19062571029207</v>
      </c>
      <c r="P160" s="249">
        <f t="shared" si="34"/>
        <v>435823.01013649267</v>
      </c>
      <c r="Q160" s="246">
        <f t="shared" si="28"/>
        <v>2.9397261562756384E-2</v>
      </c>
    </row>
    <row r="161" spans="1:17">
      <c r="A161" s="239" t="s">
        <v>36</v>
      </c>
      <c r="B161" s="240">
        <v>752319</v>
      </c>
      <c r="C161" s="241">
        <v>94052</v>
      </c>
      <c r="D161" s="242">
        <f t="shared" si="29"/>
        <v>0.12501611683341773</v>
      </c>
      <c r="E161" s="243">
        <f t="shared" si="30"/>
        <v>9.173868279744337E-3</v>
      </c>
      <c r="F161" s="241">
        <v>85535</v>
      </c>
      <c r="G161" s="244">
        <f t="shared" si="24"/>
        <v>9.9573274098322395E-2</v>
      </c>
      <c r="H161" s="245">
        <f t="shared" si="25"/>
        <v>9.9573274098322395E-2</v>
      </c>
      <c r="I161" s="280">
        <f t="shared" si="26"/>
        <v>3.7224426064198395E-2</v>
      </c>
      <c r="J161" s="247">
        <f t="shared" si="27"/>
        <v>4.6274141803150139E-5</v>
      </c>
      <c r="L161" s="239" t="s">
        <v>36</v>
      </c>
      <c r="M161" s="240">
        <f t="shared" si="31"/>
        <v>68746.461217691511</v>
      </c>
      <c r="N161" s="241">
        <f t="shared" si="32"/>
        <v>167369.80419199282</v>
      </c>
      <c r="O161" s="248">
        <f t="shared" si="33"/>
        <v>138.70630786693064</v>
      </c>
      <c r="P161" s="249">
        <f t="shared" si="34"/>
        <v>236254.97171755126</v>
      </c>
      <c r="Q161" s="246">
        <f t="shared" si="28"/>
        <v>1.59359396763088E-2</v>
      </c>
    </row>
    <row r="162" spans="1:17">
      <c r="A162" s="239" t="s">
        <v>37</v>
      </c>
      <c r="B162" s="240">
        <v>4368244</v>
      </c>
      <c r="C162" s="241">
        <v>601205</v>
      </c>
      <c r="D162" s="242">
        <f t="shared" si="29"/>
        <v>0.13763081915753791</v>
      </c>
      <c r="E162" s="243">
        <f t="shared" si="30"/>
        <v>1.0099553866858407E-2</v>
      </c>
      <c r="F162" s="241">
        <v>684339</v>
      </c>
      <c r="G162" s="244">
        <f t="shared" si="24"/>
        <v>-0.12148072811866628</v>
      </c>
      <c r="H162" s="245">
        <f t="shared" si="25"/>
        <v>0</v>
      </c>
      <c r="I162" s="280">
        <f t="shared" si="26"/>
        <v>0</v>
      </c>
      <c r="J162" s="247">
        <f t="shared" si="27"/>
        <v>2.9579642562372813E-4</v>
      </c>
      <c r="L162" s="239" t="s">
        <v>37</v>
      </c>
      <c r="M162" s="240">
        <f t="shared" si="31"/>
        <v>75683.295971992877</v>
      </c>
      <c r="N162" s="241">
        <f t="shared" si="32"/>
        <v>0</v>
      </c>
      <c r="O162" s="248">
        <f t="shared" si="33"/>
        <v>886.64702314823751</v>
      </c>
      <c r="P162" s="249">
        <f t="shared" si="34"/>
        <v>76569.942995141115</v>
      </c>
      <c r="Q162" s="246">
        <f t="shared" si="28"/>
        <v>5.1648182627359431E-3</v>
      </c>
    </row>
    <row r="163" spans="1:17">
      <c r="A163" s="239" t="s">
        <v>38</v>
      </c>
      <c r="B163" s="240">
        <v>54997682</v>
      </c>
      <c r="C163" s="241">
        <v>16720965.199999999</v>
      </c>
      <c r="D163" s="242">
        <f t="shared" si="29"/>
        <v>0.304030362588736</v>
      </c>
      <c r="E163" s="243">
        <f t="shared" si="30"/>
        <v>2.2310199437313018E-2</v>
      </c>
      <c r="F163" s="241">
        <v>16186491</v>
      </c>
      <c r="G163" s="244">
        <f t="shared" si="24"/>
        <v>3.3019769386706477E-2</v>
      </c>
      <c r="H163" s="245">
        <f t="shared" si="25"/>
        <v>3.3019769386706477E-2</v>
      </c>
      <c r="I163" s="280">
        <f t="shared" si="26"/>
        <v>1.234409509301297E-2</v>
      </c>
      <c r="J163" s="247">
        <f t="shared" si="27"/>
        <v>8.2268140470201454E-3</v>
      </c>
      <c r="L163" s="239" t="s">
        <v>38</v>
      </c>
      <c r="M163" s="240">
        <f t="shared" si="31"/>
        <v>167186.53610524107</v>
      </c>
      <c r="N163" s="241">
        <f t="shared" si="32"/>
        <v>55501.964626178073</v>
      </c>
      <c r="O163" s="248">
        <f t="shared" si="33"/>
        <v>24659.79826971711</v>
      </c>
      <c r="P163" s="249">
        <f t="shared" si="34"/>
        <v>247348.29900113624</v>
      </c>
      <c r="Q163" s="246">
        <f t="shared" si="28"/>
        <v>1.668421004334306E-2</v>
      </c>
    </row>
    <row r="164" spans="1:17">
      <c r="A164" s="239" t="s">
        <v>39</v>
      </c>
      <c r="B164" s="240">
        <v>0</v>
      </c>
      <c r="C164" s="241">
        <v>0</v>
      </c>
      <c r="D164" s="242">
        <f t="shared" si="29"/>
        <v>0</v>
      </c>
      <c r="E164" s="243">
        <f t="shared" si="30"/>
        <v>0</v>
      </c>
      <c r="F164" s="241">
        <v>0</v>
      </c>
      <c r="G164" s="244">
        <f t="shared" si="24"/>
        <v>0</v>
      </c>
      <c r="H164" s="245">
        <f t="shared" si="25"/>
        <v>0</v>
      </c>
      <c r="I164" s="280">
        <f t="shared" si="26"/>
        <v>0</v>
      </c>
      <c r="J164" s="247">
        <f t="shared" si="27"/>
        <v>0</v>
      </c>
      <c r="L164" s="239" t="s">
        <v>39</v>
      </c>
      <c r="M164" s="240">
        <f t="shared" si="31"/>
        <v>0</v>
      </c>
      <c r="N164" s="241">
        <f t="shared" si="32"/>
        <v>0</v>
      </c>
      <c r="O164" s="248">
        <f t="shared" si="33"/>
        <v>0</v>
      </c>
      <c r="P164" s="249">
        <f t="shared" si="34"/>
        <v>0</v>
      </c>
      <c r="Q164" s="246">
        <f t="shared" si="28"/>
        <v>0</v>
      </c>
    </row>
    <row r="165" spans="1:17">
      <c r="A165" s="239" t="s">
        <v>40</v>
      </c>
      <c r="B165" s="240">
        <v>1283549</v>
      </c>
      <c r="C165" s="241">
        <v>476354</v>
      </c>
      <c r="D165" s="242">
        <f t="shared" si="29"/>
        <v>0.371122567194552</v>
      </c>
      <c r="E165" s="243">
        <f t="shared" si="30"/>
        <v>2.7233525031176656E-2</v>
      </c>
      <c r="F165" s="241">
        <v>507232</v>
      </c>
      <c r="G165" s="244">
        <f t="shared" si="24"/>
        <v>-6.0875496814081109E-2</v>
      </c>
      <c r="H165" s="245">
        <f t="shared" si="25"/>
        <v>0</v>
      </c>
      <c r="I165" s="280">
        <f t="shared" si="26"/>
        <v>0</v>
      </c>
      <c r="J165" s="247">
        <f t="shared" si="27"/>
        <v>2.3436899315801665E-4</v>
      </c>
      <c r="L165" s="239" t="s">
        <v>40</v>
      </c>
      <c r="M165" s="240">
        <f t="shared" si="31"/>
        <v>204080.5923179216</v>
      </c>
      <c r="N165" s="241">
        <f t="shared" si="32"/>
        <v>0</v>
      </c>
      <c r="O165" s="248">
        <f t="shared" si="33"/>
        <v>702.51886804792969</v>
      </c>
      <c r="P165" s="249">
        <f t="shared" si="34"/>
        <v>204783.11118596952</v>
      </c>
      <c r="Q165" s="246">
        <f t="shared" si="28"/>
        <v>1.3813090504981789E-2</v>
      </c>
    </row>
    <row r="166" spans="1:17">
      <c r="A166" s="239" t="s">
        <v>41</v>
      </c>
      <c r="B166" s="240">
        <v>0</v>
      </c>
      <c r="C166" s="241">
        <v>0</v>
      </c>
      <c r="D166" s="242">
        <f t="shared" si="29"/>
        <v>0</v>
      </c>
      <c r="E166" s="243">
        <f t="shared" si="30"/>
        <v>0</v>
      </c>
      <c r="F166" s="241">
        <v>0</v>
      </c>
      <c r="G166" s="244">
        <f t="shared" si="24"/>
        <v>0</v>
      </c>
      <c r="H166" s="245">
        <f t="shared" si="25"/>
        <v>0</v>
      </c>
      <c r="I166" s="280">
        <f t="shared" si="26"/>
        <v>0</v>
      </c>
      <c r="J166" s="247">
        <f t="shared" si="27"/>
        <v>0</v>
      </c>
      <c r="L166" s="239" t="s">
        <v>41</v>
      </c>
      <c r="M166" s="240">
        <f t="shared" si="31"/>
        <v>0</v>
      </c>
      <c r="N166" s="241">
        <f t="shared" si="32"/>
        <v>0</v>
      </c>
      <c r="O166" s="248">
        <f t="shared" si="33"/>
        <v>0</v>
      </c>
      <c r="P166" s="249">
        <f t="shared" si="34"/>
        <v>0</v>
      </c>
      <c r="Q166" s="246">
        <f t="shared" si="28"/>
        <v>0</v>
      </c>
    </row>
    <row r="167" spans="1:17">
      <c r="A167" s="239" t="s">
        <v>42</v>
      </c>
      <c r="B167" s="240">
        <v>5999815</v>
      </c>
      <c r="C167" s="241">
        <v>704593</v>
      </c>
      <c r="D167" s="242">
        <f t="shared" si="29"/>
        <v>0.11743578760345111</v>
      </c>
      <c r="E167" s="243">
        <f t="shared" si="30"/>
        <v>8.6176124654202373E-3</v>
      </c>
      <c r="F167" s="241">
        <v>745242</v>
      </c>
      <c r="G167" s="244">
        <f t="shared" si="24"/>
        <v>-5.4544698232252053E-2</v>
      </c>
      <c r="H167" s="245">
        <f t="shared" si="25"/>
        <v>0</v>
      </c>
      <c r="I167" s="280">
        <f t="shared" si="26"/>
        <v>0</v>
      </c>
      <c r="J167" s="247">
        <f t="shared" si="27"/>
        <v>3.4666393479678223E-4</v>
      </c>
      <c r="L167" s="239" t="s">
        <v>42</v>
      </c>
      <c r="M167" s="240">
        <f t="shared" si="31"/>
        <v>64578.032197298722</v>
      </c>
      <c r="N167" s="241">
        <f t="shared" si="32"/>
        <v>0</v>
      </c>
      <c r="O167" s="248">
        <f t="shared" si="33"/>
        <v>1039.1219068056421</v>
      </c>
      <c r="P167" s="249">
        <f t="shared" si="34"/>
        <v>65617.154104104367</v>
      </c>
      <c r="Q167" s="246">
        <f t="shared" si="28"/>
        <v>4.4260275325938604E-3</v>
      </c>
    </row>
    <row r="168" spans="1:17">
      <c r="A168" s="239" t="s">
        <v>43</v>
      </c>
      <c r="B168" s="240">
        <v>1019262</v>
      </c>
      <c r="C168" s="241">
        <v>625255</v>
      </c>
      <c r="D168" s="242">
        <f t="shared" si="29"/>
        <v>0.61343893915401537</v>
      </c>
      <c r="E168" s="243">
        <f t="shared" si="30"/>
        <v>4.5015060201907799E-2</v>
      </c>
      <c r="F168" s="241">
        <v>536095</v>
      </c>
      <c r="G168" s="244">
        <f t="shared" si="24"/>
        <v>0.16631380632164072</v>
      </c>
      <c r="H168" s="245">
        <f t="shared" si="25"/>
        <v>0.16631380632164072</v>
      </c>
      <c r="I168" s="280">
        <f t="shared" si="26"/>
        <v>6.2174675312596066E-2</v>
      </c>
      <c r="J168" s="247">
        <f t="shared" si="27"/>
        <v>3.076291682593527E-4</v>
      </c>
      <c r="L168" s="239" t="s">
        <v>43</v>
      </c>
      <c r="M168" s="240">
        <f t="shared" si="31"/>
        <v>337330.55631672376</v>
      </c>
      <c r="N168" s="241">
        <f t="shared" si="32"/>
        <v>279552.01283219637</v>
      </c>
      <c r="O168" s="248">
        <f t="shared" si="33"/>
        <v>922.1155586838953</v>
      </c>
      <c r="P168" s="249">
        <f t="shared" si="34"/>
        <v>617804.684707604</v>
      </c>
      <c r="Q168" s="246">
        <f t="shared" si="28"/>
        <v>4.1672342874594218E-2</v>
      </c>
    </row>
    <row r="169" spans="1:17">
      <c r="A169" s="239" t="s">
        <v>44</v>
      </c>
      <c r="B169" s="240">
        <v>18416508</v>
      </c>
      <c r="C169" s="241">
        <v>6249012</v>
      </c>
      <c r="D169" s="242">
        <f t="shared" si="29"/>
        <v>0.33931579211433566</v>
      </c>
      <c r="E169" s="243">
        <f t="shared" si="30"/>
        <v>2.4899496648434875E-2</v>
      </c>
      <c r="F169" s="241">
        <v>6777223</v>
      </c>
      <c r="G169" s="244">
        <f t="shared" si="24"/>
        <v>-7.793915000288465E-2</v>
      </c>
      <c r="H169" s="245">
        <f t="shared" si="25"/>
        <v>0</v>
      </c>
      <c r="I169" s="280">
        <f t="shared" si="26"/>
        <v>0</v>
      </c>
      <c r="J169" s="247">
        <f t="shared" si="27"/>
        <v>3.0745509656103735E-3</v>
      </c>
      <c r="L169" s="239" t="s">
        <v>44</v>
      </c>
      <c r="M169" s="240">
        <f t="shared" si="31"/>
        <v>186590.02162274037</v>
      </c>
      <c r="N169" s="241">
        <f t="shared" si="32"/>
        <v>0</v>
      </c>
      <c r="O169" s="248">
        <f t="shared" si="33"/>
        <v>9215.937803939778</v>
      </c>
      <c r="P169" s="249">
        <f t="shared" si="34"/>
        <v>195805.95942668014</v>
      </c>
      <c r="Q169" s="246">
        <f t="shared" si="28"/>
        <v>1.3207561030359194E-2</v>
      </c>
    </row>
    <row r="170" spans="1:17">
      <c r="A170" s="239" t="s">
        <v>45</v>
      </c>
      <c r="B170" s="240">
        <v>345400602</v>
      </c>
      <c r="C170" s="241">
        <v>19718538</v>
      </c>
      <c r="D170" s="242">
        <f t="shared" si="29"/>
        <v>5.7088892971877331E-2</v>
      </c>
      <c r="E170" s="243">
        <f t="shared" si="30"/>
        <v>4.1892677330418338E-3</v>
      </c>
      <c r="F170" s="241">
        <v>21565896.16</v>
      </c>
      <c r="G170" s="244">
        <f t="shared" si="24"/>
        <v>-8.566108944855455E-2</v>
      </c>
      <c r="H170" s="245">
        <f t="shared" si="25"/>
        <v>0</v>
      </c>
      <c r="I170" s="280">
        <f t="shared" si="26"/>
        <v>0</v>
      </c>
      <c r="J170" s="247">
        <f t="shared" si="27"/>
        <v>9.7016376426105194E-3</v>
      </c>
      <c r="L170" s="239" t="s">
        <v>45</v>
      </c>
      <c r="M170" s="240">
        <f t="shared" si="31"/>
        <v>31393.227257903567</v>
      </c>
      <c r="N170" s="241">
        <f t="shared" si="32"/>
        <v>0</v>
      </c>
      <c r="O170" s="248">
        <f t="shared" si="33"/>
        <v>29080.568223044393</v>
      </c>
      <c r="P170" s="249">
        <f t="shared" si="34"/>
        <v>60473.795480947956</v>
      </c>
      <c r="Q170" s="246">
        <f t="shared" si="28"/>
        <v>4.0790961975350846E-3</v>
      </c>
    </row>
    <row r="171" spans="1:17">
      <c r="A171" s="239" t="s">
        <v>46</v>
      </c>
      <c r="B171" s="240">
        <v>628178081</v>
      </c>
      <c r="C171" s="241">
        <v>290272983.67000002</v>
      </c>
      <c r="D171" s="242">
        <f t="shared" si="29"/>
        <v>0.46208709353231958</v>
      </c>
      <c r="E171" s="243">
        <f t="shared" si="30"/>
        <v>3.3908637039846465E-2</v>
      </c>
      <c r="F171" s="241">
        <v>273934217.07000005</v>
      </c>
      <c r="G171" s="244">
        <f t="shared" si="24"/>
        <v>5.9644854793093671E-2</v>
      </c>
      <c r="H171" s="245">
        <f t="shared" si="25"/>
        <v>5.9644854793093671E-2</v>
      </c>
      <c r="I171" s="280">
        <f t="shared" si="26"/>
        <v>2.229760452752624E-2</v>
      </c>
      <c r="J171" s="247">
        <f t="shared" si="27"/>
        <v>0.14281602951525821</v>
      </c>
      <c r="L171" s="239" t="s">
        <v>46</v>
      </c>
      <c r="M171" s="240">
        <f t="shared" si="31"/>
        <v>254102.05707352352</v>
      </c>
      <c r="N171" s="241">
        <f t="shared" si="32"/>
        <v>100255.29197646542</v>
      </c>
      <c r="O171" s="248">
        <f t="shared" si="33"/>
        <v>428089.71460876486</v>
      </c>
      <c r="P171" s="249">
        <f t="shared" si="34"/>
        <v>782447.06365875388</v>
      </c>
      <c r="Q171" s="246">
        <f t="shared" si="28"/>
        <v>5.2777848930425433E-2</v>
      </c>
    </row>
    <row r="172" spans="1:17">
      <c r="A172" s="239" t="s">
        <v>47</v>
      </c>
      <c r="B172" s="240">
        <v>1066601268</v>
      </c>
      <c r="C172" s="241">
        <v>691961660.51999998</v>
      </c>
      <c r="D172" s="242">
        <f t="shared" si="29"/>
        <v>0.64875383264592179</v>
      </c>
      <c r="E172" s="243">
        <f t="shared" si="30"/>
        <v>4.7606519522625956E-2</v>
      </c>
      <c r="F172" s="241">
        <v>648216317.71000004</v>
      </c>
      <c r="G172" s="244">
        <f t="shared" si="24"/>
        <v>6.7485716750455005E-2</v>
      </c>
      <c r="H172" s="245">
        <f t="shared" si="25"/>
        <v>6.7485716750455005E-2</v>
      </c>
      <c r="I172" s="280">
        <f t="shared" si="26"/>
        <v>2.5228828682344911E-2</v>
      </c>
      <c r="J172" s="247">
        <f t="shared" si="27"/>
        <v>0.34044924085873468</v>
      </c>
      <c r="L172" s="239" t="s">
        <v>47</v>
      </c>
      <c r="M172" s="240">
        <f t="shared" si="31"/>
        <v>356750.24409252655</v>
      </c>
      <c r="N172" s="241">
        <f t="shared" si="32"/>
        <v>113434.76751730357</v>
      </c>
      <c r="O172" s="248">
        <f t="shared" si="33"/>
        <v>1020493.419769911</v>
      </c>
      <c r="P172" s="249">
        <f t="shared" si="34"/>
        <v>1490678.4313797411</v>
      </c>
      <c r="Q172" s="246">
        <f t="shared" si="28"/>
        <v>0.10054967896143287</v>
      </c>
    </row>
    <row r="173" spans="1:17">
      <c r="A173" s="239" t="s">
        <v>48</v>
      </c>
      <c r="B173" s="240">
        <v>260271541</v>
      </c>
      <c r="C173" s="241">
        <v>108456329.03999999</v>
      </c>
      <c r="D173" s="242">
        <f t="shared" si="29"/>
        <v>0.41670452567843363</v>
      </c>
      <c r="E173" s="243">
        <f t="shared" si="30"/>
        <v>3.057839682575576E-2</v>
      </c>
      <c r="F173" s="241">
        <v>121128581.79000001</v>
      </c>
      <c r="G173" s="244">
        <f t="shared" si="24"/>
        <v>-0.1046181880670396</v>
      </c>
      <c r="H173" s="245">
        <f t="shared" si="25"/>
        <v>0</v>
      </c>
      <c r="I173" s="280">
        <f t="shared" si="26"/>
        <v>0</v>
      </c>
      <c r="J173" s="247">
        <f t="shared" si="27"/>
        <v>5.3361157119955663E-2</v>
      </c>
      <c r="L173" s="239" t="s">
        <v>48</v>
      </c>
      <c r="M173" s="240">
        <f t="shared" si="31"/>
        <v>229146.14722804626</v>
      </c>
      <c r="N173" s="241">
        <f t="shared" si="32"/>
        <v>0</v>
      </c>
      <c r="O173" s="248">
        <f t="shared" si="33"/>
        <v>159949.57008824236</v>
      </c>
      <c r="P173" s="249">
        <f t="shared" si="34"/>
        <v>389095.71731628862</v>
      </c>
      <c r="Q173" s="246">
        <f t="shared" si="28"/>
        <v>2.6245398496313792E-2</v>
      </c>
    </row>
    <row r="174" spans="1:17">
      <c r="A174" s="239" t="s">
        <v>49</v>
      </c>
      <c r="B174" s="240">
        <v>164659580</v>
      </c>
      <c r="C174" s="241">
        <v>65213950.950000003</v>
      </c>
      <c r="D174" s="242">
        <f t="shared" si="29"/>
        <v>0.39605318409047324</v>
      </c>
      <c r="E174" s="243">
        <f t="shared" si="30"/>
        <v>2.90629707164934E-2</v>
      </c>
      <c r="F174" s="241">
        <v>61393149</v>
      </c>
      <c r="G174" s="244">
        <f t="shared" si="24"/>
        <v>6.2234988956178183E-2</v>
      </c>
      <c r="H174" s="245">
        <f t="shared" si="25"/>
        <v>6.2234988956178183E-2</v>
      </c>
      <c r="I174" s="280">
        <f t="shared" si="26"/>
        <v>2.3265899067634349E-2</v>
      </c>
      <c r="J174" s="247">
        <f t="shared" si="27"/>
        <v>3.2085650637987261E-2</v>
      </c>
      <c r="L174" s="239" t="s">
        <v>49</v>
      </c>
      <c r="M174" s="240">
        <f t="shared" si="31"/>
        <v>217789.95820593997</v>
      </c>
      <c r="N174" s="241">
        <f t="shared" si="32"/>
        <v>104608.97273701149</v>
      </c>
      <c r="O174" s="248">
        <f t="shared" si="33"/>
        <v>96176.438116038102</v>
      </c>
      <c r="P174" s="249">
        <f t="shared" si="34"/>
        <v>418575.36905898957</v>
      </c>
      <c r="Q174" s="246">
        <f t="shared" si="28"/>
        <v>2.8233868615841751E-2</v>
      </c>
    </row>
    <row r="175" spans="1:17">
      <c r="A175" s="239" t="s">
        <v>50</v>
      </c>
      <c r="B175" s="240">
        <v>0</v>
      </c>
      <c r="C175" s="241">
        <v>0</v>
      </c>
      <c r="D175" s="242">
        <f t="shared" si="29"/>
        <v>0</v>
      </c>
      <c r="E175" s="243">
        <f t="shared" si="30"/>
        <v>0</v>
      </c>
      <c r="F175" s="241">
        <v>0</v>
      </c>
      <c r="G175" s="244">
        <f t="shared" si="24"/>
        <v>0</v>
      </c>
      <c r="H175" s="245">
        <f t="shared" si="25"/>
        <v>0</v>
      </c>
      <c r="I175" s="280">
        <f t="shared" si="26"/>
        <v>0</v>
      </c>
      <c r="J175" s="247">
        <f t="shared" si="27"/>
        <v>0</v>
      </c>
      <c r="L175" s="239" t="s">
        <v>50</v>
      </c>
      <c r="M175" s="240">
        <f t="shared" si="31"/>
        <v>0</v>
      </c>
      <c r="N175" s="241">
        <f t="shared" si="32"/>
        <v>0</v>
      </c>
      <c r="O175" s="248">
        <f t="shared" si="33"/>
        <v>0</v>
      </c>
      <c r="P175" s="249">
        <f t="shared" si="34"/>
        <v>0</v>
      </c>
      <c r="Q175" s="246">
        <f t="shared" si="28"/>
        <v>0</v>
      </c>
    </row>
    <row r="176" spans="1:17">
      <c r="A176" s="239" t="s">
        <v>51</v>
      </c>
      <c r="B176" s="240">
        <v>2885796</v>
      </c>
      <c r="C176" s="241">
        <v>442199</v>
      </c>
      <c r="D176" s="242">
        <f t="shared" si="29"/>
        <v>0.15323293815640468</v>
      </c>
      <c r="E176" s="243">
        <f t="shared" si="30"/>
        <v>1.124446052534326E-2</v>
      </c>
      <c r="F176" s="241">
        <v>482832</v>
      </c>
      <c r="G176" s="244">
        <f t="shared" si="24"/>
        <v>-8.4155565496901619E-2</v>
      </c>
      <c r="H176" s="245">
        <f t="shared" si="25"/>
        <v>0</v>
      </c>
      <c r="I176" s="280">
        <f t="shared" si="26"/>
        <v>0</v>
      </c>
      <c r="J176" s="247">
        <f t="shared" si="27"/>
        <v>2.1756453059170659E-4</v>
      </c>
      <c r="L176" s="239" t="s">
        <v>51</v>
      </c>
      <c r="M176" s="240">
        <f t="shared" si="31"/>
        <v>84262.913511214749</v>
      </c>
      <c r="N176" s="241">
        <f t="shared" si="32"/>
        <v>0</v>
      </c>
      <c r="O176" s="248">
        <f t="shared" si="33"/>
        <v>652.14764845456625</v>
      </c>
      <c r="P176" s="249">
        <f t="shared" si="34"/>
        <v>84915.06115966932</v>
      </c>
      <c r="Q176" s="246">
        <f t="shared" si="28"/>
        <v>5.7277156218678389E-3</v>
      </c>
    </row>
    <row r="177" spans="1:17" ht="13.5" thickBot="1">
      <c r="A177" s="250" t="s">
        <v>52</v>
      </c>
      <c r="B177" s="251">
        <f t="shared" ref="B177:E177" si="35">SUM(B126:B176)</f>
        <v>4821287971</v>
      </c>
      <c r="C177" s="252">
        <f t="shared" si="35"/>
        <v>2032495824.5599999</v>
      </c>
      <c r="D177" s="253">
        <f t="shared" si="35"/>
        <v>13.627415722705553</v>
      </c>
      <c r="E177" s="254">
        <f t="shared" si="35"/>
        <v>0.99999999999999989</v>
      </c>
      <c r="F177" s="255">
        <f>SUM(F126:F176)</f>
        <v>1917676962.6199999</v>
      </c>
      <c r="G177" s="256"/>
      <c r="H177" s="257">
        <f>SUM(H126:H176)</f>
        <v>2.6749445089252752</v>
      </c>
      <c r="I177" s="281">
        <f>SUM(I126:I176)</f>
        <v>0.99999999999999989</v>
      </c>
      <c r="J177" s="259">
        <f>SUM(J126:J176)</f>
        <v>1</v>
      </c>
      <c r="L177" s="250" t="s">
        <v>52</v>
      </c>
      <c r="M177" s="260">
        <f>SUM(M126:M176)</f>
        <v>7493726.6506738374</v>
      </c>
      <c r="N177" s="255">
        <f>SUM(N126:N176)</f>
        <v>4496235.9904043023</v>
      </c>
      <c r="O177" s="261">
        <f>SUM(O126:O176)</f>
        <v>2997490.6602695356</v>
      </c>
      <c r="P177" s="262">
        <f>SUM(P126:P176)</f>
        <v>14987453.301347677</v>
      </c>
      <c r="Q177" s="258">
        <f>SUM(Q126:Q176)</f>
        <v>1.0109380978331746</v>
      </c>
    </row>
    <row r="178" spans="1:17" ht="13.5" thickTop="1"/>
  </sheetData>
  <mergeCells count="12">
    <mergeCell ref="B62:E62"/>
    <mergeCell ref="F62:I62"/>
    <mergeCell ref="L62:Q62"/>
    <mergeCell ref="A121:R121"/>
    <mergeCell ref="B122:E122"/>
    <mergeCell ref="F122:I122"/>
    <mergeCell ref="L122:Q122"/>
    <mergeCell ref="B2:E2"/>
    <mergeCell ref="F2:I2"/>
    <mergeCell ref="L2:Q2"/>
    <mergeCell ref="A1:R1"/>
    <mergeCell ref="A61:R6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="120" zoomScaleNormal="120" zoomScaleSheetLayoutView="100" workbookViewId="0">
      <selection activeCell="F4" sqref="F4"/>
    </sheetView>
  </sheetViews>
  <sheetFormatPr baseColWidth="10" defaultColWidth="11.42578125" defaultRowHeight="12.75"/>
  <cols>
    <col min="1" max="1" width="55" style="197" customWidth="1"/>
    <col min="2" max="2" width="18" style="197" customWidth="1"/>
    <col min="3" max="4" width="17.28515625" style="197" customWidth="1"/>
    <col min="5" max="5" width="15.28515625" style="197" customWidth="1"/>
    <col min="6" max="6" width="16.7109375" style="197" customWidth="1"/>
    <col min="7" max="7" width="11.42578125" style="197" customWidth="1"/>
    <col min="8" max="8" width="16.7109375" style="197" customWidth="1"/>
    <col min="9" max="9" width="11.42578125" style="197"/>
    <col min="10" max="10" width="13.28515625" style="197" bestFit="1" customWidth="1"/>
    <col min="11" max="16384" width="11.42578125" style="197"/>
  </cols>
  <sheetData>
    <row r="1" spans="1:10" ht="27.75" customHeight="1">
      <c r="A1" s="365" t="s">
        <v>244</v>
      </c>
      <c r="B1" s="365"/>
      <c r="C1" s="365"/>
      <c r="D1" s="365"/>
    </row>
    <row r="3" spans="1:10" ht="25.5">
      <c r="A3" s="208" t="s">
        <v>137</v>
      </c>
      <c r="B3" s="208" t="s">
        <v>138</v>
      </c>
      <c r="C3" s="208" t="s">
        <v>139</v>
      </c>
      <c r="D3" s="208" t="s">
        <v>177</v>
      </c>
    </row>
    <row r="4" spans="1:10" ht="25.5" customHeight="1">
      <c r="A4" s="207" t="s">
        <v>140</v>
      </c>
      <c r="B4" s="206">
        <v>31674145253</v>
      </c>
      <c r="C4" s="205">
        <v>20</v>
      </c>
      <c r="D4" s="204">
        <f t="shared" ref="D4:D12" si="0">+C4/100*B4</f>
        <v>6334829050.6000004</v>
      </c>
      <c r="F4" s="210"/>
      <c r="H4" s="210"/>
    </row>
    <row r="5" spans="1:10" ht="25.5" customHeight="1">
      <c r="A5" s="207" t="s">
        <v>245</v>
      </c>
      <c r="B5" s="206">
        <v>863998420.1170454</v>
      </c>
      <c r="C5" s="205">
        <v>100</v>
      </c>
      <c r="D5" s="204">
        <f t="shared" si="0"/>
        <v>863998420.1170454</v>
      </c>
      <c r="E5" s="198">
        <f>+B5+B6</f>
        <v>1135989627</v>
      </c>
      <c r="F5" s="210"/>
      <c r="H5" s="210"/>
    </row>
    <row r="6" spans="1:10" ht="25.5" customHeight="1">
      <c r="A6" s="207" t="s">
        <v>246</v>
      </c>
      <c r="B6" s="206">
        <v>271991206.88295448</v>
      </c>
      <c r="C6" s="205">
        <v>100</v>
      </c>
      <c r="D6" s="204">
        <f t="shared" si="0"/>
        <v>271991206.88295448</v>
      </c>
      <c r="F6" s="210"/>
      <c r="H6" s="210"/>
    </row>
    <row r="7" spans="1:10" ht="25.5" customHeight="1">
      <c r="A7" s="207" t="s">
        <v>142</v>
      </c>
      <c r="B7" s="206">
        <v>1014591822</v>
      </c>
      <c r="C7" s="205">
        <v>20</v>
      </c>
      <c r="D7" s="204">
        <f t="shared" si="0"/>
        <v>202918364.40000001</v>
      </c>
      <c r="F7" s="210"/>
      <c r="H7" s="210"/>
    </row>
    <row r="8" spans="1:10" ht="25.5" customHeight="1">
      <c r="A8" s="207" t="s">
        <v>158</v>
      </c>
      <c r="B8" s="206">
        <v>1580046096</v>
      </c>
      <c r="C8" s="205">
        <v>20</v>
      </c>
      <c r="D8" s="204">
        <f t="shared" si="0"/>
        <v>316009219.19999999</v>
      </c>
      <c r="F8" s="210"/>
      <c r="H8" s="210"/>
    </row>
    <row r="9" spans="1:10" ht="25.5" customHeight="1">
      <c r="A9" s="207" t="s">
        <v>157</v>
      </c>
      <c r="B9" s="206">
        <v>92638138</v>
      </c>
      <c r="C9" s="205">
        <v>20</v>
      </c>
      <c r="D9" s="204">
        <f t="shared" si="0"/>
        <v>18527627.600000001</v>
      </c>
      <c r="F9" s="210"/>
      <c r="H9" s="210"/>
    </row>
    <row r="10" spans="1:10" ht="25.5" customHeight="1">
      <c r="A10" s="207" t="s">
        <v>165</v>
      </c>
      <c r="B10" s="206">
        <v>819254846</v>
      </c>
      <c r="C10" s="205">
        <v>20</v>
      </c>
      <c r="D10" s="204">
        <f t="shared" si="0"/>
        <v>163850969.20000002</v>
      </c>
      <c r="F10" s="210"/>
      <c r="H10" s="210"/>
    </row>
    <row r="11" spans="1:10" ht="25.5" customHeight="1">
      <c r="A11" s="207" t="s">
        <v>176</v>
      </c>
      <c r="B11" s="206">
        <v>189823368</v>
      </c>
      <c r="C11" s="205">
        <v>20</v>
      </c>
      <c r="D11" s="204">
        <f t="shared" si="0"/>
        <v>37964673.600000001</v>
      </c>
      <c r="F11" s="210"/>
      <c r="H11" s="210"/>
    </row>
    <row r="12" spans="1:10" ht="25.5" customHeight="1">
      <c r="A12" s="207" t="s">
        <v>154</v>
      </c>
      <c r="B12" s="206">
        <v>1267673775</v>
      </c>
      <c r="C12" s="205">
        <v>20</v>
      </c>
      <c r="D12" s="204">
        <f t="shared" si="0"/>
        <v>253534755</v>
      </c>
      <c r="E12" s="299">
        <f>SUM(D4:D11)-D6</f>
        <v>7938098324.7170458</v>
      </c>
      <c r="F12" s="210"/>
      <c r="H12" s="210"/>
      <c r="J12" s="210"/>
    </row>
    <row r="13" spans="1:10" ht="25.5" customHeight="1">
      <c r="A13" s="203" t="s">
        <v>53</v>
      </c>
      <c r="B13" s="202">
        <f>SUM(B4:B12)</f>
        <v>37774162925</v>
      </c>
      <c r="C13" s="203"/>
      <c r="D13" s="202">
        <f>SUM(D4:D12)</f>
        <v>8463624286.6000004</v>
      </c>
      <c r="E13" s="299" t="s">
        <v>227</v>
      </c>
    </row>
    <row r="14" spans="1:10">
      <c r="A14" s="201"/>
      <c r="B14" s="199"/>
      <c r="C14" s="200"/>
      <c r="D14" s="199"/>
    </row>
    <row r="15" spans="1:10">
      <c r="A15" s="185" t="s">
        <v>143</v>
      </c>
    </row>
    <row r="17" spans="2:2">
      <c r="B17" s="198">
        <f>+B13-B5</f>
        <v>36910164504.882957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zoomScaleSheetLayoutView="100" workbookViewId="0">
      <selection activeCell="W20" sqref="W20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334" customWidth="1"/>
    <col min="18" max="18" width="5.42578125" style="14" customWidth="1"/>
    <col min="19" max="16384" width="9.7109375" style="14"/>
  </cols>
  <sheetData>
    <row r="1" spans="1:17" ht="47.25" customHeight="1">
      <c r="A1" s="368" t="s">
        <v>261</v>
      </c>
      <c r="B1" s="368"/>
      <c r="C1" s="368"/>
      <c r="D1" s="368"/>
      <c r="E1" s="368"/>
      <c r="F1" s="368"/>
      <c r="G1" s="368"/>
      <c r="H1" s="368"/>
      <c r="I1" s="369"/>
      <c r="J1" s="369"/>
      <c r="K1" s="369"/>
      <c r="L1" s="369"/>
      <c r="M1" s="369"/>
      <c r="N1" s="369"/>
      <c r="O1" s="369"/>
      <c r="P1" s="369"/>
      <c r="Q1" s="369"/>
    </row>
    <row r="2" spans="1:17" ht="8.25" customHeight="1" thickBot="1">
      <c r="I2" s="97"/>
    </row>
    <row r="3" spans="1:17" ht="69" customHeight="1" thickBot="1">
      <c r="A3" s="370" t="s">
        <v>0</v>
      </c>
      <c r="B3" s="366" t="s">
        <v>221</v>
      </c>
      <c r="C3" s="372" t="s">
        <v>262</v>
      </c>
      <c r="D3" s="374" t="s">
        <v>222</v>
      </c>
      <c r="E3" s="374" t="s">
        <v>223</v>
      </c>
      <c r="F3" s="374" t="s">
        <v>224</v>
      </c>
      <c r="G3" s="374" t="s">
        <v>225</v>
      </c>
      <c r="H3" s="376" t="s">
        <v>226</v>
      </c>
      <c r="I3" s="366" t="s">
        <v>263</v>
      </c>
      <c r="J3" s="333" t="s">
        <v>264</v>
      </c>
      <c r="K3" s="366" t="s">
        <v>265</v>
      </c>
      <c r="L3" s="366" t="s">
        <v>266</v>
      </c>
      <c r="M3" s="366" t="s">
        <v>267</v>
      </c>
      <c r="N3" s="333" t="s">
        <v>268</v>
      </c>
      <c r="O3" s="366" t="s">
        <v>269</v>
      </c>
      <c r="P3" s="366" t="s">
        <v>270</v>
      </c>
      <c r="Q3" s="366" t="s">
        <v>271</v>
      </c>
    </row>
    <row r="4" spans="1:17" ht="20.45" customHeight="1" thickBot="1">
      <c r="A4" s="371"/>
      <c r="B4" s="367"/>
      <c r="C4" s="373"/>
      <c r="D4" s="375"/>
      <c r="E4" s="375"/>
      <c r="F4" s="375"/>
      <c r="G4" s="375"/>
      <c r="H4" s="377"/>
      <c r="I4" s="367"/>
      <c r="J4" s="164">
        <f>IF(I60&lt;I61,I60,I61)</f>
        <v>1.5713322104636523E-2</v>
      </c>
      <c r="K4" s="378"/>
      <c r="L4" s="367"/>
      <c r="M4" s="367"/>
      <c r="N4" s="155">
        <f>+L58/M58</f>
        <v>0.99999999999999323</v>
      </c>
      <c r="O4" s="367"/>
      <c r="P4" s="367"/>
      <c r="Q4" s="367"/>
    </row>
    <row r="5" spans="1:17" ht="20.45" customHeight="1">
      <c r="A5" s="101"/>
      <c r="B5" s="123" t="s">
        <v>130</v>
      </c>
      <c r="C5" s="101"/>
      <c r="D5" s="101"/>
      <c r="E5" s="101"/>
      <c r="F5" s="101"/>
      <c r="G5" s="101"/>
      <c r="H5" s="101"/>
      <c r="I5" s="123" t="s">
        <v>130</v>
      </c>
      <c r="J5" s="123" t="s">
        <v>130</v>
      </c>
      <c r="K5" s="335" t="s">
        <v>130</v>
      </c>
      <c r="L5" s="123" t="s">
        <v>130</v>
      </c>
      <c r="M5" s="124" t="s">
        <v>130</v>
      </c>
      <c r="N5" s="123" t="s">
        <v>130</v>
      </c>
      <c r="O5" s="123" t="s">
        <v>130</v>
      </c>
      <c r="P5" s="123"/>
      <c r="Q5" s="123"/>
    </row>
    <row r="6" spans="1:1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336" t="s">
        <v>145</v>
      </c>
      <c r="L6" s="336" t="s">
        <v>146</v>
      </c>
      <c r="M6" s="336" t="s">
        <v>147</v>
      </c>
      <c r="N6" s="336" t="s">
        <v>148</v>
      </c>
      <c r="O6" s="336"/>
      <c r="P6" s="336"/>
      <c r="Q6" s="336" t="s">
        <v>149</v>
      </c>
    </row>
    <row r="7" spans="1:17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+'[5]Part Fed'!$BH7</f>
        <v>9782556.6947492361</v>
      </c>
      <c r="J7" s="3">
        <f>(+I7*J$4)+I7</f>
        <v>9936273.1591007002</v>
      </c>
      <c r="K7" s="3">
        <f>+'[6]COEF Art 14 F I'!AP8</f>
        <v>3546455.5706087723</v>
      </c>
      <c r="L7" s="3">
        <f t="shared" ref="L7:L57" si="0">IF(K7&lt;J7,J7-K7,0)</f>
        <v>6389817.5884919278</v>
      </c>
      <c r="M7" s="3">
        <f t="shared" ref="M7:M57" si="1">IF(K7&gt;J7,K7-J7,0)</f>
        <v>0</v>
      </c>
      <c r="N7" s="3">
        <f>+M7*N$4</f>
        <v>0</v>
      </c>
      <c r="O7" s="3">
        <f t="shared" ref="O7:O57" si="2">IF(L7&lt;&gt;0,K7+L7,K7-N7)</f>
        <v>9936273.1591007002</v>
      </c>
      <c r="P7" s="171">
        <f t="shared" ref="P7:P58" si="3">+(O7-I7)/I7</f>
        <v>1.5713322104636614E-2</v>
      </c>
      <c r="Q7" s="179">
        <f>+O7/O$58</f>
        <v>1.2517195873175181E-3</v>
      </c>
    </row>
    <row r="8" spans="1:17" ht="12.75" customHeight="1">
      <c r="A8" s="4" t="s">
        <v>2</v>
      </c>
      <c r="B8" s="5">
        <v>14576366.23974626</v>
      </c>
      <c r="C8" s="337">
        <v>2057492.7222054771</v>
      </c>
      <c r="D8" s="337">
        <v>535478.93657359632</v>
      </c>
      <c r="E8" s="337">
        <v>675314.19046624668</v>
      </c>
      <c r="F8" s="337">
        <v>56192.562953092871</v>
      </c>
      <c r="G8" s="337">
        <v>492269.14190235961</v>
      </c>
      <c r="H8" s="337">
        <v>91162.606915986529</v>
      </c>
      <c r="I8" s="5">
        <f>+'[5]Part Fed'!$BH8</f>
        <v>19377066.95181853</v>
      </c>
      <c r="J8" s="5">
        <f t="shared" ref="J8:J57" si="4">(+I8*J$4)+I8</f>
        <v>19681545.04627556</v>
      </c>
      <c r="K8" s="5">
        <f>+'[6]COEF Art 14 F I'!AP9</f>
        <v>19343810.526289906</v>
      </c>
      <c r="L8" s="5">
        <f t="shared" si="0"/>
        <v>337734.51998565346</v>
      </c>
      <c r="M8" s="5">
        <f t="shared" si="1"/>
        <v>0</v>
      </c>
      <c r="N8" s="5">
        <f t="shared" ref="N8:N57" si="5">+M8*N$4</f>
        <v>0</v>
      </c>
      <c r="O8" s="5">
        <f t="shared" si="2"/>
        <v>19681545.04627556</v>
      </c>
      <c r="P8" s="172">
        <f t="shared" si="3"/>
        <v>1.5713322104636437E-2</v>
      </c>
      <c r="Q8" s="180">
        <f t="shared" ref="Q8:Q57" si="6">+O8/O$58</f>
        <v>2.4793778359979072E-3</v>
      </c>
    </row>
    <row r="9" spans="1:17" ht="12.75" customHeight="1">
      <c r="A9" s="4" t="s">
        <v>3</v>
      </c>
      <c r="B9" s="5">
        <v>14372051.346093465</v>
      </c>
      <c r="C9" s="337">
        <v>2028653.1335304263</v>
      </c>
      <c r="D9" s="337">
        <v>527973.20296511694</v>
      </c>
      <c r="E9" s="337">
        <v>665848.40559658967</v>
      </c>
      <c r="F9" s="337">
        <v>55404.919631371144</v>
      </c>
      <c r="G9" s="337">
        <v>485369.07396124443</v>
      </c>
      <c r="H9" s="337">
        <v>89884.793362830373</v>
      </c>
      <c r="I9" s="5">
        <f>+'[5]Part Fed'!$BH9</f>
        <v>20157867.418715145</v>
      </c>
      <c r="J9" s="5">
        <f t="shared" si="4"/>
        <v>20474614.482407976</v>
      </c>
      <c r="K9" s="5">
        <f>+'[6]COEF Art 14 F I'!AP10</f>
        <v>21074609.543096606</v>
      </c>
      <c r="L9" s="5">
        <f t="shared" si="0"/>
        <v>0</v>
      </c>
      <c r="M9" s="5">
        <f t="shared" si="1"/>
        <v>599995.06068862975</v>
      </c>
      <c r="N9" s="5">
        <f t="shared" si="5"/>
        <v>599995.06068862567</v>
      </c>
      <c r="O9" s="5">
        <f t="shared" si="2"/>
        <v>20474614.48240798</v>
      </c>
      <c r="P9" s="172">
        <f t="shared" si="3"/>
        <v>1.571332210463678E-2</v>
      </c>
      <c r="Q9" s="180">
        <f t="shared" si="6"/>
        <v>2.5792845647496817E-3</v>
      </c>
    </row>
    <row r="10" spans="1:17" ht="12.75" customHeight="1">
      <c r="A10" s="4" t="s">
        <v>4</v>
      </c>
      <c r="B10" s="5">
        <v>39994666.972263224</v>
      </c>
      <c r="C10" s="337">
        <v>5645353.2292616945</v>
      </c>
      <c r="D10" s="337">
        <v>1469248.3288835278</v>
      </c>
      <c r="E10" s="337">
        <v>1852928.6178126237</v>
      </c>
      <c r="F10" s="337">
        <v>154181.28254073061</v>
      </c>
      <c r="G10" s="337">
        <v>1350689.1955942744</v>
      </c>
      <c r="H10" s="337">
        <v>250132.16901668301</v>
      </c>
      <c r="I10" s="5">
        <f>+'[5]Part Fed'!$BH10</f>
        <v>55755338.175156303</v>
      </c>
      <c r="J10" s="5">
        <f t="shared" si="4"/>
        <v>56631439.762955472</v>
      </c>
      <c r="K10" s="5">
        <f>+'[6]COEF Art 14 F I'!AP11</f>
        <v>58107187.358315773</v>
      </c>
      <c r="L10" s="5">
        <f t="shared" si="0"/>
        <v>0</v>
      </c>
      <c r="M10" s="5">
        <f t="shared" si="1"/>
        <v>1475747.5953603014</v>
      </c>
      <c r="N10" s="5">
        <f t="shared" si="5"/>
        <v>1475747.5953602914</v>
      </c>
      <c r="O10" s="5">
        <f t="shared" si="2"/>
        <v>56631439.762955479</v>
      </c>
      <c r="P10" s="172">
        <f t="shared" si="3"/>
        <v>1.5713322104636676E-2</v>
      </c>
      <c r="Q10" s="180">
        <f t="shared" si="6"/>
        <v>7.1341318092043313E-3</v>
      </c>
    </row>
    <row r="11" spans="1:17" ht="12.75" customHeight="1">
      <c r="A11" s="4" t="s">
        <v>5</v>
      </c>
      <c r="B11" s="5">
        <v>52971569.298851922</v>
      </c>
      <c r="C11" s="337">
        <v>7477077.3815359473</v>
      </c>
      <c r="D11" s="337">
        <v>1945969.1894567527</v>
      </c>
      <c r="E11" s="337">
        <v>2454140.6171064759</v>
      </c>
      <c r="F11" s="337">
        <v>204207.83846891561</v>
      </c>
      <c r="G11" s="337">
        <v>1788941.6700345716</v>
      </c>
      <c r="H11" s="337">
        <v>331291.50779338833</v>
      </c>
      <c r="I11" s="5">
        <f>+'[5]Part Fed'!$BH11</f>
        <v>70417662.945920616</v>
      </c>
      <c r="J11" s="5">
        <f t="shared" si="4"/>
        <v>71524158.365645602</v>
      </c>
      <c r="K11" s="5">
        <f>+'[6]COEF Art 14 F I'!AP12</f>
        <v>57824470.758833021</v>
      </c>
      <c r="L11" s="5">
        <f t="shared" si="0"/>
        <v>13699687.606812581</v>
      </c>
      <c r="M11" s="5">
        <f t="shared" si="1"/>
        <v>0</v>
      </c>
      <c r="N11" s="5">
        <f t="shared" si="5"/>
        <v>0</v>
      </c>
      <c r="O11" s="5">
        <f t="shared" si="2"/>
        <v>71524158.365645602</v>
      </c>
      <c r="P11" s="172">
        <f t="shared" si="3"/>
        <v>1.5713322104636628E-2</v>
      </c>
      <c r="Q11" s="180">
        <f t="shared" si="6"/>
        <v>9.0102384021799199E-3</v>
      </c>
    </row>
    <row r="12" spans="1:17" ht="12.75" customHeight="1">
      <c r="A12" s="4" t="s">
        <v>6</v>
      </c>
      <c r="B12" s="5">
        <v>345472493.01836276</v>
      </c>
      <c r="C12" s="337">
        <v>48764357.893887833</v>
      </c>
      <c r="D12" s="337">
        <v>12691314.154321574</v>
      </c>
      <c r="E12" s="337">
        <v>16005530.672995448</v>
      </c>
      <c r="F12" s="337">
        <v>1331812.3662101035</v>
      </c>
      <c r="G12" s="337">
        <v>11667204.630520202</v>
      </c>
      <c r="H12" s="337">
        <v>2160632.66820582</v>
      </c>
      <c r="I12" s="5">
        <f>+'[5]Part Fed'!$BH12</f>
        <v>480420096.49022204</v>
      </c>
      <c r="J12" s="5">
        <f t="shared" si="4"/>
        <v>487969092.21191347</v>
      </c>
      <c r="K12" s="5">
        <f>+'[6]COEF Art 14 F I'!AP13</f>
        <v>500036677.88980448</v>
      </c>
      <c r="L12" s="5">
        <f t="shared" si="0"/>
        <v>0</v>
      </c>
      <c r="M12" s="5">
        <f t="shared" si="1"/>
        <v>12067585.677891016</v>
      </c>
      <c r="N12" s="5">
        <f t="shared" si="5"/>
        <v>12067585.677890934</v>
      </c>
      <c r="O12" s="5">
        <f t="shared" si="2"/>
        <v>487969092.21191353</v>
      </c>
      <c r="P12" s="172">
        <f t="shared" si="3"/>
        <v>1.5713322104636673E-2</v>
      </c>
      <c r="Q12" s="180">
        <f t="shared" si="6"/>
        <v>6.1471787353970235E-2</v>
      </c>
    </row>
    <row r="13" spans="1:17" ht="12.75" customHeight="1">
      <c r="A13" s="4" t="s">
        <v>7</v>
      </c>
      <c r="B13" s="5">
        <v>59046361.196344882</v>
      </c>
      <c r="C13" s="337">
        <v>8334550.3561050957</v>
      </c>
      <c r="D13" s="337">
        <v>2169133.3890708839</v>
      </c>
      <c r="E13" s="337">
        <v>2735582.0343315811</v>
      </c>
      <c r="F13" s="337">
        <v>227626.44091840737</v>
      </c>
      <c r="G13" s="337">
        <v>1994097.9171697502</v>
      </c>
      <c r="H13" s="337">
        <v>369284.09502253646</v>
      </c>
      <c r="I13" s="5">
        <f>+'[5]Part Fed'!$BH13</f>
        <v>80382217.062349468</v>
      </c>
      <c r="J13" s="5">
        <f t="shared" si="4"/>
        <v>81645288.730534971</v>
      </c>
      <c r="K13" s="5">
        <f>+'[6]COEF Art 14 F I'!AP14</f>
        <v>82722263.425305948</v>
      </c>
      <c r="L13" s="5">
        <f t="shared" si="0"/>
        <v>0</v>
      </c>
      <c r="M13" s="5">
        <f t="shared" si="1"/>
        <v>1076974.6947709769</v>
      </c>
      <c r="N13" s="5">
        <f t="shared" si="5"/>
        <v>1076974.6947709697</v>
      </c>
      <c r="O13" s="5">
        <f t="shared" si="2"/>
        <v>81645288.730534971</v>
      </c>
      <c r="P13" s="172">
        <f t="shared" si="3"/>
        <v>1.5713322104636464E-2</v>
      </c>
      <c r="Q13" s="180">
        <f t="shared" si="6"/>
        <v>1.0285245330901747E-2</v>
      </c>
    </row>
    <row r="14" spans="1:17" ht="12.75" customHeight="1">
      <c r="A14" s="4" t="s">
        <v>8</v>
      </c>
      <c r="B14" s="5">
        <v>9614635.2259016</v>
      </c>
      <c r="C14" s="337">
        <v>1357131.2409818619</v>
      </c>
      <c r="D14" s="337">
        <v>353204.2596645439</v>
      </c>
      <c r="E14" s="337">
        <v>445440.2076220765</v>
      </c>
      <c r="F14" s="337">
        <v>37064.861455615079</v>
      </c>
      <c r="G14" s="337">
        <v>324702.88921892311</v>
      </c>
      <c r="H14" s="337">
        <v>60131.256125375949</v>
      </c>
      <c r="I14" s="5">
        <f>+'[5]Part Fed'!$BH14</f>
        <v>12781198.511711607</v>
      </c>
      <c r="J14" s="5">
        <f t="shared" si="4"/>
        <v>12982033.600809433</v>
      </c>
      <c r="K14" s="5">
        <f>+'[6]COEF Art 14 F I'!AP15</f>
        <v>10780103.828111878</v>
      </c>
      <c r="L14" s="5">
        <f t="shared" si="0"/>
        <v>2201929.7726975549</v>
      </c>
      <c r="M14" s="5">
        <f t="shared" si="1"/>
        <v>0</v>
      </c>
      <c r="N14" s="5">
        <f t="shared" si="5"/>
        <v>0</v>
      </c>
      <c r="O14" s="5">
        <f t="shared" si="2"/>
        <v>12982033.600809433</v>
      </c>
      <c r="P14" s="172">
        <f t="shared" si="3"/>
        <v>1.5713322104636555E-2</v>
      </c>
      <c r="Q14" s="180">
        <f t="shared" si="6"/>
        <v>1.6354085159649594E-3</v>
      </c>
    </row>
    <row r="15" spans="1:17" ht="12.75" customHeight="1">
      <c r="A15" s="4" t="s">
        <v>9</v>
      </c>
      <c r="B15" s="5">
        <v>95571355.506969333</v>
      </c>
      <c r="C15" s="337">
        <v>13490150.0945221</v>
      </c>
      <c r="D15" s="337">
        <v>3510919.4549614945</v>
      </c>
      <c r="E15" s="337">
        <v>4427762.8260988574</v>
      </c>
      <c r="F15" s="337">
        <v>368431.97560404323</v>
      </c>
      <c r="G15" s="337">
        <v>3227610.2556737154</v>
      </c>
      <c r="H15" s="337">
        <v>597716.45218085009</v>
      </c>
      <c r="I15" s="5">
        <f>+'[5]Part Fed'!$BH15</f>
        <v>127047614.19104084</v>
      </c>
      <c r="J15" s="5">
        <f t="shared" si="4"/>
        <v>129043954.27545026</v>
      </c>
      <c r="K15" s="5">
        <f>+'[6]COEF Art 14 F I'!AP16</f>
        <v>99708790.0256733</v>
      </c>
      <c r="L15" s="5">
        <f t="shared" si="0"/>
        <v>29335164.249776959</v>
      </c>
      <c r="M15" s="5">
        <f t="shared" si="1"/>
        <v>0</v>
      </c>
      <c r="N15" s="5">
        <f t="shared" si="5"/>
        <v>0</v>
      </c>
      <c r="O15" s="5">
        <f t="shared" si="2"/>
        <v>129043954.27545026</v>
      </c>
      <c r="P15" s="172">
        <f t="shared" si="3"/>
        <v>1.571332210463653E-2</v>
      </c>
      <c r="Q15" s="180">
        <f t="shared" si="6"/>
        <v>1.6256280660273889E-2</v>
      </c>
    </row>
    <row r="16" spans="1:17" ht="12.75" customHeight="1">
      <c r="A16" s="4" t="s">
        <v>10</v>
      </c>
      <c r="B16" s="5">
        <v>13653729.802358963</v>
      </c>
      <c r="C16" s="337">
        <v>1927260.1440757033</v>
      </c>
      <c r="D16" s="337">
        <v>501584.86652827612</v>
      </c>
      <c r="E16" s="337">
        <v>632569.00496796379</v>
      </c>
      <c r="F16" s="337">
        <v>52635.757008595327</v>
      </c>
      <c r="G16" s="337">
        <v>461110.11091684276</v>
      </c>
      <c r="H16" s="337">
        <v>85392.31125488026</v>
      </c>
      <c r="I16" s="5">
        <f>+'[5]Part Fed'!$BH16</f>
        <v>21108810.62306257</v>
      </c>
      <c r="J16" s="5">
        <f t="shared" si="4"/>
        <v>21440500.163628526</v>
      </c>
      <c r="K16" s="5">
        <f>+'[6]COEF Art 14 F I'!AP17</f>
        <v>23127049.347240686</v>
      </c>
      <c r="L16" s="5">
        <f t="shared" si="0"/>
        <v>0</v>
      </c>
      <c r="M16" s="5">
        <f t="shared" si="1"/>
        <v>1686549.1836121604</v>
      </c>
      <c r="N16" s="5">
        <f t="shared" si="5"/>
        <v>1686549.183612149</v>
      </c>
      <c r="O16" s="5">
        <f t="shared" si="2"/>
        <v>21440500.163628537</v>
      </c>
      <c r="P16" s="172">
        <f t="shared" si="3"/>
        <v>1.5713322104637103E-2</v>
      </c>
      <c r="Q16" s="180">
        <f t="shared" si="6"/>
        <v>2.700961777818844E-3</v>
      </c>
    </row>
    <row r="17" spans="1:17" s="11" customFormat="1" ht="12.75" customHeight="1">
      <c r="A17" s="4" t="s">
        <v>11</v>
      </c>
      <c r="B17" s="5">
        <v>19976001.592748493</v>
      </c>
      <c r="C17" s="337">
        <v>2819665.5613501002</v>
      </c>
      <c r="D17" s="337">
        <v>733840.51374347787</v>
      </c>
      <c r="E17" s="337">
        <v>925476.01524834731</v>
      </c>
      <c r="F17" s="337">
        <v>77008.405839252242</v>
      </c>
      <c r="G17" s="337">
        <v>674624.18279911578</v>
      </c>
      <c r="H17" s="337">
        <v>124932.67190199086</v>
      </c>
      <c r="I17" s="5">
        <f>+'[5]Part Fed'!$BH17</f>
        <v>30667968.334768124</v>
      </c>
      <c r="J17" s="5">
        <f t="shared" si="4"/>
        <v>31149863.999507129</v>
      </c>
      <c r="K17" s="5">
        <f>+'[6]COEF Art 14 F I'!AP18</f>
        <v>33494703.12543007</v>
      </c>
      <c r="L17" s="5">
        <f t="shared" si="0"/>
        <v>0</v>
      </c>
      <c r="M17" s="5">
        <f t="shared" si="1"/>
        <v>2344839.1259229407</v>
      </c>
      <c r="N17" s="5">
        <f t="shared" si="5"/>
        <v>2344839.1259229248</v>
      </c>
      <c r="O17" s="5">
        <f t="shared" si="2"/>
        <v>31149863.999507144</v>
      </c>
      <c r="P17" s="172">
        <f t="shared" si="3"/>
        <v>1.571332210463702E-2</v>
      </c>
      <c r="Q17" s="180">
        <f t="shared" si="6"/>
        <v>3.9240965184967631E-3</v>
      </c>
    </row>
    <row r="18" spans="1:17" ht="12.75" customHeight="1">
      <c r="A18" s="4" t="s">
        <v>12</v>
      </c>
      <c r="B18" s="5">
        <v>48519433.955937073</v>
      </c>
      <c r="C18" s="337">
        <v>6848646.6796959136</v>
      </c>
      <c r="D18" s="337">
        <v>1782415.073177408</v>
      </c>
      <c r="E18" s="337">
        <v>2247875.8920374489</v>
      </c>
      <c r="F18" s="337">
        <v>187044.65174476066</v>
      </c>
      <c r="G18" s="337">
        <v>1638585.346048024</v>
      </c>
      <c r="H18" s="337">
        <v>303447.23868493165</v>
      </c>
      <c r="I18" s="5">
        <f>+'[5]Part Fed'!$BH18</f>
        <v>64499224.619159676</v>
      </c>
      <c r="J18" s="5">
        <f t="shared" si="4"/>
        <v>65512721.711099833</v>
      </c>
      <c r="K18" s="5">
        <f>+'[6]COEF Art 14 F I'!AP19</f>
        <v>56078180.86171335</v>
      </c>
      <c r="L18" s="5">
        <f t="shared" si="0"/>
        <v>9434540.8493864834</v>
      </c>
      <c r="M18" s="5">
        <f t="shared" si="1"/>
        <v>0</v>
      </c>
      <c r="N18" s="5">
        <f t="shared" si="5"/>
        <v>0</v>
      </c>
      <c r="O18" s="5">
        <f t="shared" si="2"/>
        <v>65512721.711099833</v>
      </c>
      <c r="P18" s="172">
        <f t="shared" si="3"/>
        <v>1.571332210463651E-2</v>
      </c>
      <c r="Q18" s="180">
        <f t="shared" si="6"/>
        <v>8.2529491360810326E-3</v>
      </c>
    </row>
    <row r="19" spans="1:17" ht="12.75" customHeight="1">
      <c r="A19" s="4" t="s">
        <v>13</v>
      </c>
      <c r="B19" s="5">
        <v>24687151.460771684</v>
      </c>
      <c r="C19" s="337">
        <v>3484656.8497997792</v>
      </c>
      <c r="D19" s="337">
        <v>906909.815095003</v>
      </c>
      <c r="E19" s="337">
        <v>1143740.7258737253</v>
      </c>
      <c r="F19" s="337">
        <v>95170.105482757135</v>
      </c>
      <c r="G19" s="337">
        <v>833727.87605117215</v>
      </c>
      <c r="H19" s="337">
        <v>154396.85361067939</v>
      </c>
      <c r="I19" s="5">
        <f>+'[5]Part Fed'!$BH19</f>
        <v>32817821.591273677</v>
      </c>
      <c r="J19" s="5">
        <f t="shared" si="4"/>
        <v>33333498.592709854</v>
      </c>
      <c r="K19" s="5">
        <f>+'[6]COEF Art 14 F I'!AP20</f>
        <v>30691616.412982695</v>
      </c>
      <c r="L19" s="5">
        <f t="shared" si="0"/>
        <v>2641882.1797271594</v>
      </c>
      <c r="M19" s="5">
        <f t="shared" si="1"/>
        <v>0</v>
      </c>
      <c r="N19" s="5">
        <f t="shared" si="5"/>
        <v>0</v>
      </c>
      <c r="O19" s="5">
        <f t="shared" si="2"/>
        <v>33333498.592709854</v>
      </c>
      <c r="P19" s="172">
        <f t="shared" si="3"/>
        <v>1.5713322104636499E-2</v>
      </c>
      <c r="Q19" s="180">
        <f t="shared" si="6"/>
        <v>4.1991793536896044E-3</v>
      </c>
    </row>
    <row r="20" spans="1:17" ht="12.75" customHeight="1">
      <c r="A20" s="4" t="s">
        <v>14</v>
      </c>
      <c r="B20" s="5">
        <v>129251977.08819351</v>
      </c>
      <c r="C20" s="337">
        <v>18244259.084576715</v>
      </c>
      <c r="D20" s="337">
        <v>4748214.3425108716</v>
      </c>
      <c r="E20" s="337">
        <v>5988165.5577144232</v>
      </c>
      <c r="F20" s="337">
        <v>498272.3224624148</v>
      </c>
      <c r="G20" s="337">
        <v>4365063.1991389329</v>
      </c>
      <c r="H20" s="337">
        <v>808359.70958781976</v>
      </c>
      <c r="I20" s="5">
        <f>+'[5]Part Fed'!$BH20</f>
        <v>179755444.69518831</v>
      </c>
      <c r="J20" s="5">
        <f t="shared" si="4"/>
        <v>182579999.897746</v>
      </c>
      <c r="K20" s="5">
        <f>+'[6]COEF Art 14 F I'!AP21</f>
        <v>187103628.02684054</v>
      </c>
      <c r="L20" s="5">
        <f t="shared" si="0"/>
        <v>0</v>
      </c>
      <c r="M20" s="5">
        <f t="shared" si="1"/>
        <v>4523628.1290945411</v>
      </c>
      <c r="N20" s="5">
        <f t="shared" si="5"/>
        <v>4523628.1290945103</v>
      </c>
      <c r="O20" s="5">
        <f t="shared" si="2"/>
        <v>182579999.89774603</v>
      </c>
      <c r="P20" s="172">
        <f t="shared" si="3"/>
        <v>1.5713322104636759E-2</v>
      </c>
      <c r="Q20" s="180">
        <f t="shared" si="6"/>
        <v>2.3000470947713302E-2</v>
      </c>
    </row>
    <row r="21" spans="1:17" ht="12.75" customHeight="1">
      <c r="A21" s="4" t="s">
        <v>15</v>
      </c>
      <c r="B21" s="5">
        <v>16327622.596552014</v>
      </c>
      <c r="C21" s="337">
        <v>2304687.19780913</v>
      </c>
      <c r="D21" s="337">
        <v>599813.27588639664</v>
      </c>
      <c r="E21" s="337">
        <v>756448.83331509889</v>
      </c>
      <c r="F21" s="337">
        <v>62943.736836790253</v>
      </c>
      <c r="G21" s="337">
        <v>551412.10317407991</v>
      </c>
      <c r="H21" s="337">
        <v>102115.20595466773</v>
      </c>
      <c r="I21" s="5">
        <f>+'[5]Part Fed'!$BH21</f>
        <v>22947725.690392174</v>
      </c>
      <c r="J21" s="5">
        <f t="shared" si="4"/>
        <v>23308310.695734147</v>
      </c>
      <c r="K21" s="5">
        <f>+'[6]COEF Art 14 F I'!AP22</f>
        <v>24016755.232629161</v>
      </c>
      <c r="L21" s="5">
        <f t="shared" si="0"/>
        <v>0</v>
      </c>
      <c r="M21" s="5">
        <f t="shared" si="1"/>
        <v>708444.53689501435</v>
      </c>
      <c r="N21" s="5">
        <f t="shared" si="5"/>
        <v>708444.53689500957</v>
      </c>
      <c r="O21" s="5">
        <f t="shared" si="2"/>
        <v>23308310.695734151</v>
      </c>
      <c r="P21" s="172">
        <f t="shared" si="3"/>
        <v>1.5713322104636617E-2</v>
      </c>
      <c r="Q21" s="180">
        <f t="shared" si="6"/>
        <v>2.9362587539585533E-3</v>
      </c>
    </row>
    <row r="22" spans="1:17" ht="12.75" customHeight="1">
      <c r="A22" s="4" t="s">
        <v>16</v>
      </c>
      <c r="B22" s="5">
        <v>12021064.558850277</v>
      </c>
      <c r="C22" s="337">
        <v>1696805.1183809435</v>
      </c>
      <c r="D22" s="337">
        <v>441607.10293512425</v>
      </c>
      <c r="E22" s="337">
        <v>556928.61633557442</v>
      </c>
      <c r="F22" s="337">
        <v>46341.757326628933</v>
      </c>
      <c r="G22" s="337">
        <v>405972.1770026756</v>
      </c>
      <c r="H22" s="337">
        <v>75181.397411790167</v>
      </c>
      <c r="I22" s="5">
        <f>+'[5]Part Fed'!$BH22</f>
        <v>15980181.134158269</v>
      </c>
      <c r="J22" s="5">
        <f t="shared" si="4"/>
        <v>16231282.867609734</v>
      </c>
      <c r="K22" s="5">
        <f>+'[6]COEF Art 14 F I'!AP23</f>
        <v>8960911.5098294318</v>
      </c>
      <c r="L22" s="5">
        <f t="shared" si="0"/>
        <v>7270371.3577803019</v>
      </c>
      <c r="M22" s="5">
        <f t="shared" si="1"/>
        <v>0</v>
      </c>
      <c r="N22" s="5">
        <f t="shared" si="5"/>
        <v>0</v>
      </c>
      <c r="O22" s="5">
        <f t="shared" si="2"/>
        <v>16231282.867609734</v>
      </c>
      <c r="P22" s="172">
        <f t="shared" si="3"/>
        <v>1.5713322104636555E-2</v>
      </c>
      <c r="Q22" s="180">
        <f t="shared" si="6"/>
        <v>2.044731899713311E-3</v>
      </c>
    </row>
    <row r="23" spans="1:17" ht="12.75" customHeight="1">
      <c r="A23" s="4" t="s">
        <v>17</v>
      </c>
      <c r="B23" s="5">
        <v>105426348.73077556</v>
      </c>
      <c r="C23" s="337">
        <v>14881208.50385846</v>
      </c>
      <c r="D23" s="337">
        <v>3872953.5315363719</v>
      </c>
      <c r="E23" s="337">
        <v>4884338.6737087974</v>
      </c>
      <c r="F23" s="337">
        <v>406423.42820771184</v>
      </c>
      <c r="G23" s="337">
        <v>3560430.4509092262</v>
      </c>
      <c r="H23" s="337">
        <v>659350.94040959794</v>
      </c>
      <c r="I23" s="5">
        <f>+'[5]Part Fed'!$BH23</f>
        <v>140148332.18663472</v>
      </c>
      <c r="J23" s="5">
        <f t="shared" si="4"/>
        <v>142350528.0727109</v>
      </c>
      <c r="K23" s="5">
        <f>+'[6]COEF Art 14 F I'!AP24</f>
        <v>139167335.38788027</v>
      </c>
      <c r="L23" s="5">
        <f t="shared" si="0"/>
        <v>3183192.6848306358</v>
      </c>
      <c r="M23" s="5">
        <f t="shared" si="1"/>
        <v>0</v>
      </c>
      <c r="N23" s="5">
        <f t="shared" si="5"/>
        <v>0</v>
      </c>
      <c r="O23" s="5">
        <f t="shared" si="2"/>
        <v>142350528.0727109</v>
      </c>
      <c r="P23" s="172">
        <f t="shared" si="3"/>
        <v>1.5713322104636468E-2</v>
      </c>
      <c r="Q23" s="180">
        <f t="shared" si="6"/>
        <v>1.7932573048316962E-2</v>
      </c>
    </row>
    <row r="24" spans="1:17" ht="12.75" customHeight="1">
      <c r="A24" s="4" t="s">
        <v>18</v>
      </c>
      <c r="B24" s="5">
        <v>113489960.67171809</v>
      </c>
      <c r="C24" s="337">
        <v>16019408.697944999</v>
      </c>
      <c r="D24" s="337">
        <v>4169179.2352610994</v>
      </c>
      <c r="E24" s="337">
        <v>5257920.9150282089</v>
      </c>
      <c r="F24" s="337">
        <v>437509.02349046944</v>
      </c>
      <c r="G24" s="337">
        <v>3832752.5965930833</v>
      </c>
      <c r="H24" s="337">
        <v>709781.88277251832</v>
      </c>
      <c r="I24" s="5">
        <f>+'[5]Part Fed'!$BH24</f>
        <v>171896741.95973486</v>
      </c>
      <c r="J24" s="5">
        <f t="shared" si="4"/>
        <v>174597810.83488575</v>
      </c>
      <c r="K24" s="5">
        <f>+'[6]COEF Art 14 F I'!AP25</f>
        <v>186586845.08981368</v>
      </c>
      <c r="L24" s="5">
        <f t="shared" si="0"/>
        <v>0</v>
      </c>
      <c r="M24" s="5">
        <f t="shared" si="1"/>
        <v>11989034.254927933</v>
      </c>
      <c r="N24" s="5">
        <f t="shared" si="5"/>
        <v>11989034.254927851</v>
      </c>
      <c r="O24" s="5">
        <f t="shared" si="2"/>
        <v>174597810.83488584</v>
      </c>
      <c r="P24" s="172">
        <f t="shared" si="3"/>
        <v>1.5713322104636968E-2</v>
      </c>
      <c r="Q24" s="180">
        <f t="shared" si="6"/>
        <v>2.1994916627731419E-2</v>
      </c>
    </row>
    <row r="25" spans="1:17" ht="12.75" customHeight="1">
      <c r="A25" s="4" t="s">
        <v>19</v>
      </c>
      <c r="B25" s="5">
        <v>20262980.828679498</v>
      </c>
      <c r="C25" s="337">
        <v>2860173.4409990315</v>
      </c>
      <c r="D25" s="337">
        <v>744383.01339918515</v>
      </c>
      <c r="E25" s="337">
        <v>938771.58886417933</v>
      </c>
      <c r="F25" s="337">
        <v>78114.724006324599</v>
      </c>
      <c r="G25" s="337">
        <v>684315.96879879571</v>
      </c>
      <c r="H25" s="337">
        <v>126727.47966459139</v>
      </c>
      <c r="I25" s="5">
        <f>+'[5]Part Fed'!$BH25</f>
        <v>26936558.103905931</v>
      </c>
      <c r="J25" s="5">
        <f t="shared" si="4"/>
        <v>27359820.917782862</v>
      </c>
      <c r="K25" s="5">
        <f>+'[6]COEF Art 14 F I'!AP26</f>
        <v>21617107.423048854</v>
      </c>
      <c r="L25" s="5">
        <f t="shared" si="0"/>
        <v>5742713.4947340079</v>
      </c>
      <c r="M25" s="5">
        <f t="shared" si="1"/>
        <v>0</v>
      </c>
      <c r="N25" s="5">
        <f t="shared" si="5"/>
        <v>0</v>
      </c>
      <c r="O25" s="5">
        <f t="shared" si="2"/>
        <v>27359820.917782862</v>
      </c>
      <c r="P25" s="172">
        <f t="shared" si="3"/>
        <v>1.5713322104636503E-2</v>
      </c>
      <c r="Q25" s="180">
        <f t="shared" si="6"/>
        <v>3.4466467658370945E-3</v>
      </c>
    </row>
    <row r="26" spans="1:17" ht="12.75" customHeight="1">
      <c r="A26" s="4" t="s">
        <v>20</v>
      </c>
      <c r="B26" s="5">
        <v>276982955.19764858</v>
      </c>
      <c r="C26" s="337">
        <v>39096878.132776573</v>
      </c>
      <c r="D26" s="337">
        <v>10175275.226956585</v>
      </c>
      <c r="E26" s="337">
        <v>12832452.003862159</v>
      </c>
      <c r="F26" s="337">
        <v>1067782.0446388081</v>
      </c>
      <c r="G26" s="337">
        <v>9354194.2781782262</v>
      </c>
      <c r="H26" s="337">
        <v>1732289.6428236314</v>
      </c>
      <c r="I26" s="5">
        <f>+'[5]Part Fed'!$BH26</f>
        <v>368206806.7652095</v>
      </c>
      <c r="J26" s="5">
        <f t="shared" si="4"/>
        <v>373992558.92103088</v>
      </c>
      <c r="K26" s="5">
        <f>+'[6]COEF Art 14 F I'!AP27</f>
        <v>362836793.73351711</v>
      </c>
      <c r="L26" s="5">
        <f t="shared" si="0"/>
        <v>11155765.187513769</v>
      </c>
      <c r="M26" s="5">
        <f t="shared" si="1"/>
        <v>0</v>
      </c>
      <c r="N26" s="5">
        <f t="shared" si="5"/>
        <v>0</v>
      </c>
      <c r="O26" s="5">
        <f t="shared" si="2"/>
        <v>373992558.92103088</v>
      </c>
      <c r="P26" s="172">
        <f t="shared" si="3"/>
        <v>1.5713322104636489E-2</v>
      </c>
      <c r="Q26" s="180">
        <f t="shared" si="6"/>
        <v>4.7113621376611244E-2</v>
      </c>
    </row>
    <row r="27" spans="1:17" s="11" customFormat="1" ht="12.75" customHeight="1">
      <c r="A27" s="4" t="s">
        <v>21</v>
      </c>
      <c r="B27" s="5">
        <v>40895486.4857333</v>
      </c>
      <c r="C27" s="337">
        <v>5772506.2907662932</v>
      </c>
      <c r="D27" s="337">
        <v>1502340.9300960016</v>
      </c>
      <c r="E27" s="337">
        <v>1894663.0384828388</v>
      </c>
      <c r="F27" s="337">
        <v>157653.98323903049</v>
      </c>
      <c r="G27" s="337">
        <v>1381111.4312644987</v>
      </c>
      <c r="H27" s="337">
        <v>255766.01862343462</v>
      </c>
      <c r="I27" s="5">
        <f>+'[5]Part Fed'!$BH27</f>
        <v>54364343.391733974</v>
      </c>
      <c r="J27" s="5">
        <f t="shared" si="4"/>
        <v>55218587.830455355</v>
      </c>
      <c r="K27" s="5">
        <f>+'[6]COEF Art 14 F I'!AP28</f>
        <v>50315766.214424603</v>
      </c>
      <c r="L27" s="5">
        <f t="shared" si="0"/>
        <v>4902821.6160307527</v>
      </c>
      <c r="M27" s="5">
        <f t="shared" si="1"/>
        <v>0</v>
      </c>
      <c r="N27" s="5">
        <f t="shared" si="5"/>
        <v>0</v>
      </c>
      <c r="O27" s="5">
        <f t="shared" si="2"/>
        <v>55218587.830455355</v>
      </c>
      <c r="P27" s="172">
        <f t="shared" si="3"/>
        <v>1.5713322104636471E-2</v>
      </c>
      <c r="Q27" s="180">
        <f t="shared" si="6"/>
        <v>6.9561481316652287E-3</v>
      </c>
    </row>
    <row r="28" spans="1:17" ht="12.75" customHeight="1">
      <c r="A28" s="4" t="s">
        <v>22</v>
      </c>
      <c r="B28" s="5">
        <v>6559653.4378309054</v>
      </c>
      <c r="C28" s="337">
        <v>925912.46587408532</v>
      </c>
      <c r="D28" s="337">
        <v>240976.1245984016</v>
      </c>
      <c r="E28" s="337">
        <v>303904.75775977928</v>
      </c>
      <c r="F28" s="337">
        <v>25287.766010618696</v>
      </c>
      <c r="G28" s="337">
        <v>221530.8613893674</v>
      </c>
      <c r="H28" s="337">
        <v>41024.978243719575</v>
      </c>
      <c r="I28" s="5">
        <f>+'[5]Part Fed'!$BH28</f>
        <v>8720063.8180307318</v>
      </c>
      <c r="J28" s="5">
        <f t="shared" si="4"/>
        <v>8857084.9895764347</v>
      </c>
      <c r="K28" s="5">
        <f>+'[6]COEF Art 14 F I'!AP29</f>
        <v>4192753.0973860896</v>
      </c>
      <c r="L28" s="5">
        <f t="shared" si="0"/>
        <v>4664331.8921903446</v>
      </c>
      <c r="M28" s="5">
        <f t="shared" si="1"/>
        <v>0</v>
      </c>
      <c r="N28" s="5">
        <f t="shared" si="5"/>
        <v>0</v>
      </c>
      <c r="O28" s="5">
        <f t="shared" si="2"/>
        <v>8857084.9895764347</v>
      </c>
      <c r="P28" s="172">
        <f t="shared" si="3"/>
        <v>1.5713322104636468E-2</v>
      </c>
      <c r="Q28" s="180">
        <f t="shared" si="6"/>
        <v>1.1157691209238263E-3</v>
      </c>
    </row>
    <row r="29" spans="1:17" ht="12.75" customHeight="1">
      <c r="A29" s="4" t="s">
        <v>23</v>
      </c>
      <c r="B29" s="5">
        <v>30017232.489574715</v>
      </c>
      <c r="C29" s="337">
        <v>4237011.9117647037</v>
      </c>
      <c r="D29" s="337">
        <v>1102716.2372314048</v>
      </c>
      <c r="E29" s="337">
        <v>1390680.1410806994</v>
      </c>
      <c r="F29" s="337">
        <v>115717.81324680921</v>
      </c>
      <c r="G29" s="337">
        <v>1013733.9469170612</v>
      </c>
      <c r="H29" s="337">
        <v>187731.9162502407</v>
      </c>
      <c r="I29" s="5">
        <f>+'[5]Part Fed'!$BH29</f>
        <v>40382541.007767558</v>
      </c>
      <c r="J29" s="5">
        <f t="shared" si="4"/>
        <v>41017084.8820263</v>
      </c>
      <c r="K29" s="5">
        <f>+'[6]COEF Art 14 F I'!AP30</f>
        <v>41290276.900503039</v>
      </c>
      <c r="L29" s="5">
        <f t="shared" si="0"/>
        <v>0</v>
      </c>
      <c r="M29" s="5">
        <f t="shared" si="1"/>
        <v>273192.01847673953</v>
      </c>
      <c r="N29" s="5">
        <f t="shared" si="5"/>
        <v>273192.01847673766</v>
      </c>
      <c r="O29" s="5">
        <f t="shared" si="2"/>
        <v>41017084.8820263</v>
      </c>
      <c r="P29" s="172">
        <f t="shared" si="3"/>
        <v>1.5713322104636447E-2</v>
      </c>
      <c r="Q29" s="180">
        <f t="shared" si="6"/>
        <v>5.1671172621168514E-3</v>
      </c>
    </row>
    <row r="30" spans="1:17" ht="12.75" customHeight="1">
      <c r="A30" s="4" t="s">
        <v>24</v>
      </c>
      <c r="B30" s="5">
        <v>28912782.89665971</v>
      </c>
      <c r="C30" s="337">
        <v>4081115.9249261506</v>
      </c>
      <c r="D30" s="337">
        <v>1062143.0598162662</v>
      </c>
      <c r="E30" s="337">
        <v>1339511.6625667326</v>
      </c>
      <c r="F30" s="337">
        <v>111460.10921703762</v>
      </c>
      <c r="G30" s="337">
        <v>976434.77067269804</v>
      </c>
      <c r="H30" s="337">
        <v>180824.5360128473</v>
      </c>
      <c r="I30" s="5">
        <f>+'[5]Part Fed'!$BH30</f>
        <v>39347712.552407421</v>
      </c>
      <c r="J30" s="5">
        <f t="shared" si="4"/>
        <v>39965995.833824046</v>
      </c>
      <c r="K30" s="5">
        <f>+'[6]COEF Art 14 F I'!AP31</f>
        <v>40486259.456206575</v>
      </c>
      <c r="L30" s="5">
        <f t="shared" si="0"/>
        <v>0</v>
      </c>
      <c r="M30" s="5">
        <f t="shared" si="1"/>
        <v>520263.62238252908</v>
      </c>
      <c r="N30" s="5">
        <f t="shared" si="5"/>
        <v>520263.62238252553</v>
      </c>
      <c r="O30" s="5">
        <f t="shared" si="2"/>
        <v>39965995.833824046</v>
      </c>
      <c r="P30" s="172">
        <f t="shared" si="3"/>
        <v>1.5713322104636454E-2</v>
      </c>
      <c r="Q30" s="180">
        <f t="shared" si="6"/>
        <v>5.034706575677071E-3</v>
      </c>
    </row>
    <row r="31" spans="1:17" ht="12.75" customHeight="1">
      <c r="A31" s="4" t="s">
        <v>25</v>
      </c>
      <c r="B31" s="5">
        <v>466191870.11476332</v>
      </c>
      <c r="C31" s="337">
        <v>65804217.878185242</v>
      </c>
      <c r="D31" s="337">
        <v>17126073.998306401</v>
      </c>
      <c r="E31" s="337">
        <v>21598386.057976648</v>
      </c>
      <c r="F31" s="337">
        <v>1797191.122861081</v>
      </c>
      <c r="G31" s="337">
        <v>15744107.144994853</v>
      </c>
      <c r="H31" s="337">
        <v>2915628.3194103278</v>
      </c>
      <c r="I31" s="5">
        <f>+'[5]Part Fed'!$BH31</f>
        <v>629749485.85144389</v>
      </c>
      <c r="J31" s="5">
        <f t="shared" si="4"/>
        <v>639644942.36785686</v>
      </c>
      <c r="K31" s="5">
        <f>+'[6]COEF Art 14 F I'!AP32</f>
        <v>645356458.04469454</v>
      </c>
      <c r="L31" s="5">
        <f t="shared" si="0"/>
        <v>0</v>
      </c>
      <c r="M31" s="5">
        <f t="shared" si="1"/>
        <v>5711515.6768376827</v>
      </c>
      <c r="N31" s="5">
        <f t="shared" si="5"/>
        <v>5711515.6768376436</v>
      </c>
      <c r="O31" s="5">
        <f t="shared" si="2"/>
        <v>639644942.36785686</v>
      </c>
      <c r="P31" s="172">
        <f t="shared" si="3"/>
        <v>1.5713322104636517E-2</v>
      </c>
      <c r="Q31" s="180">
        <f t="shared" si="6"/>
        <v>8.0579115576860427E-2</v>
      </c>
    </row>
    <row r="32" spans="1:17" ht="12.75" customHeight="1">
      <c r="A32" s="4" t="s">
        <v>26</v>
      </c>
      <c r="B32" s="5">
        <v>12198301.467330018</v>
      </c>
      <c r="C32" s="337">
        <v>1721822.5776918184</v>
      </c>
      <c r="D32" s="337">
        <v>448118.09680789994</v>
      </c>
      <c r="E32" s="337">
        <v>565139.89460631157</v>
      </c>
      <c r="F32" s="337">
        <v>47025.013768841702</v>
      </c>
      <c r="G32" s="337">
        <v>411957.77447022841</v>
      </c>
      <c r="H32" s="337">
        <v>76289.86150723022</v>
      </c>
      <c r="I32" s="5">
        <f>+'[5]Part Fed'!$BH32</f>
        <v>16215790.708277004</v>
      </c>
      <c r="J32" s="5">
        <f t="shared" si="4"/>
        <v>16470594.650857532</v>
      </c>
      <c r="K32" s="5">
        <f>+'[6]COEF Art 14 F I'!AP33</f>
        <v>10934823.192456944</v>
      </c>
      <c r="L32" s="5">
        <f t="shared" si="0"/>
        <v>5535771.4584005885</v>
      </c>
      <c r="M32" s="5">
        <f t="shared" si="1"/>
        <v>0</v>
      </c>
      <c r="N32" s="5">
        <f t="shared" si="5"/>
        <v>0</v>
      </c>
      <c r="O32" s="5">
        <f t="shared" si="2"/>
        <v>16470594.650857532</v>
      </c>
      <c r="P32" s="172">
        <f t="shared" si="3"/>
        <v>1.571332210463652E-2</v>
      </c>
      <c r="Q32" s="180">
        <f t="shared" si="6"/>
        <v>2.0748791432291347E-3</v>
      </c>
    </row>
    <row r="33" spans="1:17" ht="12.75" customHeight="1">
      <c r="A33" s="4" t="s">
        <v>27</v>
      </c>
      <c r="B33" s="5">
        <v>20997489.676431384</v>
      </c>
      <c r="C33" s="337">
        <v>2963851.3113124319</v>
      </c>
      <c r="D33" s="337">
        <v>771366.00835341483</v>
      </c>
      <c r="E33" s="337">
        <v>972800.9374515739</v>
      </c>
      <c r="F33" s="337">
        <v>80946.289431345125</v>
      </c>
      <c r="G33" s="337">
        <v>709121.60514570505</v>
      </c>
      <c r="H33" s="337">
        <v>131321.19940671316</v>
      </c>
      <c r="I33" s="5">
        <f>+'[5]Part Fed'!$BH33</f>
        <v>27912976.155256927</v>
      </c>
      <c r="J33" s="5">
        <f t="shared" si="4"/>
        <v>28351581.740483519</v>
      </c>
      <c r="K33" s="5">
        <f>+'[6]COEF Art 14 F I'!AP34</f>
        <v>25550822.684572369</v>
      </c>
      <c r="L33" s="5">
        <f t="shared" si="0"/>
        <v>2800759.0559111498</v>
      </c>
      <c r="M33" s="5">
        <f t="shared" si="1"/>
        <v>0</v>
      </c>
      <c r="N33" s="5">
        <f t="shared" si="5"/>
        <v>0</v>
      </c>
      <c r="O33" s="5">
        <f t="shared" si="2"/>
        <v>28351581.740483519</v>
      </c>
      <c r="P33" s="172">
        <f t="shared" si="3"/>
        <v>1.5713322104636551E-2</v>
      </c>
      <c r="Q33" s="180">
        <f t="shared" si="6"/>
        <v>3.5715835935421114E-3</v>
      </c>
    </row>
    <row r="34" spans="1:17" ht="12.75" customHeight="1">
      <c r="A34" s="4" t="s">
        <v>28</v>
      </c>
      <c r="B34" s="5">
        <v>11471401.74041779</v>
      </c>
      <c r="C34" s="337">
        <v>1619218.7549490104</v>
      </c>
      <c r="D34" s="337">
        <v>421414.63132433518</v>
      </c>
      <c r="E34" s="337">
        <v>531463.07196372247</v>
      </c>
      <c r="F34" s="337">
        <v>44222.781854991714</v>
      </c>
      <c r="G34" s="337">
        <v>387409.11131633562</v>
      </c>
      <c r="H34" s="337">
        <v>71743.730257389965</v>
      </c>
      <c r="I34" s="5">
        <f>+'[5]Part Fed'!$BH34</f>
        <v>16019923.254867921</v>
      </c>
      <c r="J34" s="5">
        <f t="shared" si="4"/>
        <v>16271649.469063217</v>
      </c>
      <c r="K34" s="5">
        <f>+'[6]COEF Art 14 F I'!AP35</f>
        <v>16710888.128603155</v>
      </c>
      <c r="L34" s="5">
        <f t="shared" si="0"/>
        <v>0</v>
      </c>
      <c r="M34" s="5">
        <f t="shared" si="1"/>
        <v>439238.65953993797</v>
      </c>
      <c r="N34" s="5">
        <f t="shared" si="5"/>
        <v>439238.659539935</v>
      </c>
      <c r="O34" s="5">
        <f t="shared" si="2"/>
        <v>16271649.469063221</v>
      </c>
      <c r="P34" s="172">
        <f t="shared" si="3"/>
        <v>1.5713322104636718E-2</v>
      </c>
      <c r="Q34" s="180">
        <f t="shared" si="6"/>
        <v>2.0498170724841994E-3</v>
      </c>
    </row>
    <row r="35" spans="1:17" ht="12.75" customHeight="1">
      <c r="A35" s="4" t="s">
        <v>29</v>
      </c>
      <c r="B35" s="5">
        <v>16809759.413881905</v>
      </c>
      <c r="C35" s="337">
        <v>2372742.0872411542</v>
      </c>
      <c r="D35" s="337">
        <v>617525.10515681026</v>
      </c>
      <c r="E35" s="337">
        <v>778785.93908845424</v>
      </c>
      <c r="F35" s="337">
        <v>64802.3964652625</v>
      </c>
      <c r="G35" s="337">
        <v>567694.69881272723</v>
      </c>
      <c r="H35" s="337">
        <v>105130.55617534323</v>
      </c>
      <c r="I35" s="5">
        <f>+'[5]Part Fed'!$BH35</f>
        <v>22346024.259364486</v>
      </c>
      <c r="J35" s="5">
        <f t="shared" si="4"/>
        <v>22697154.536309902</v>
      </c>
      <c r="K35" s="5">
        <f>+'[6]COEF Art 14 F I'!AP36</f>
        <v>18525464.553286698</v>
      </c>
      <c r="L35" s="5">
        <f t="shared" si="0"/>
        <v>4171689.9830232039</v>
      </c>
      <c r="M35" s="5">
        <f t="shared" si="1"/>
        <v>0</v>
      </c>
      <c r="N35" s="5">
        <f t="shared" si="5"/>
        <v>0</v>
      </c>
      <c r="O35" s="5">
        <f t="shared" si="2"/>
        <v>22697154.536309902</v>
      </c>
      <c r="P35" s="172">
        <f t="shared" si="3"/>
        <v>1.571332210463652E-2</v>
      </c>
      <c r="Q35" s="180">
        <f t="shared" si="6"/>
        <v>2.8592685058633294E-3</v>
      </c>
    </row>
    <row r="36" spans="1:17" ht="12.75" customHeight="1">
      <c r="A36" s="4" t="s">
        <v>30</v>
      </c>
      <c r="B36" s="5">
        <v>15457056.03370185</v>
      </c>
      <c r="C36" s="337">
        <v>2181804.4204559885</v>
      </c>
      <c r="D36" s="337">
        <v>567832.05027573742</v>
      </c>
      <c r="E36" s="337">
        <v>716116.01346348226</v>
      </c>
      <c r="F36" s="337">
        <v>59587.662655929205</v>
      </c>
      <c r="G36" s="337">
        <v>522011.56206538598</v>
      </c>
      <c r="H36" s="337">
        <v>96670.56247780376</v>
      </c>
      <c r="I36" s="5">
        <f>+'[5]Part Fed'!$BH36</f>
        <v>21032897.106208049</v>
      </c>
      <c r="J36" s="5">
        <f t="shared" si="4"/>
        <v>21363393.793231573</v>
      </c>
      <c r="K36" s="5">
        <f>+'[6]COEF Art 14 F I'!AP37</f>
        <v>21639950.18259839</v>
      </c>
      <c r="L36" s="5">
        <f t="shared" si="0"/>
        <v>0</v>
      </c>
      <c r="M36" s="5">
        <f t="shared" si="1"/>
        <v>276556.38936681673</v>
      </c>
      <c r="N36" s="5">
        <f t="shared" si="5"/>
        <v>276556.38936681487</v>
      </c>
      <c r="O36" s="5">
        <f t="shared" si="2"/>
        <v>21363393.793231577</v>
      </c>
      <c r="P36" s="172">
        <f t="shared" si="3"/>
        <v>1.5713322104636687E-2</v>
      </c>
      <c r="Q36" s="180">
        <f t="shared" si="6"/>
        <v>2.6912483216177696E-3</v>
      </c>
    </row>
    <row r="37" spans="1:17" ht="12.75" customHeight="1">
      <c r="A37" s="4" t="s">
        <v>31</v>
      </c>
      <c r="B37" s="5">
        <v>146976776.61061856</v>
      </c>
      <c r="C37" s="337">
        <v>20746161.508002289</v>
      </c>
      <c r="D37" s="337">
        <v>5399354.4581683828</v>
      </c>
      <c r="E37" s="337">
        <v>6809344.7490014546</v>
      </c>
      <c r="F37" s="337">
        <v>566602.24067467044</v>
      </c>
      <c r="G37" s="337">
        <v>4963660.3877581675</v>
      </c>
      <c r="H37" s="337">
        <v>919213.05293477781</v>
      </c>
      <c r="I37" s="5">
        <f>+'[5]Part Fed'!$BH37</f>
        <v>195383320.77446538</v>
      </c>
      <c r="J37" s="5">
        <f t="shared" si="4"/>
        <v>198453441.82766807</v>
      </c>
      <c r="K37" s="5">
        <f>+'[6]COEF Art 14 F I'!AP38</f>
        <v>194787672.40465701</v>
      </c>
      <c r="L37" s="5">
        <f t="shared" si="0"/>
        <v>3665769.4230110645</v>
      </c>
      <c r="M37" s="5">
        <f t="shared" si="1"/>
        <v>0</v>
      </c>
      <c r="N37" s="5">
        <f t="shared" si="5"/>
        <v>0</v>
      </c>
      <c r="O37" s="5">
        <f t="shared" si="2"/>
        <v>198453441.82766807</v>
      </c>
      <c r="P37" s="172">
        <f t="shared" si="3"/>
        <v>1.5713322104636489E-2</v>
      </c>
      <c r="Q37" s="180">
        <f t="shared" si="6"/>
        <v>2.5000123922594771E-2</v>
      </c>
    </row>
    <row r="38" spans="1:17" ht="12.75" customHeight="1">
      <c r="A38" s="4" t="s">
        <v>32</v>
      </c>
      <c r="B38" s="5">
        <v>28642439.294303101</v>
      </c>
      <c r="C38" s="337">
        <v>4042956.2090412104</v>
      </c>
      <c r="D38" s="337">
        <v>1052211.6885596451</v>
      </c>
      <c r="E38" s="337">
        <v>1326986.8077455515</v>
      </c>
      <c r="F38" s="337">
        <v>110417.92218327834</v>
      </c>
      <c r="G38" s="337">
        <v>967304.79884281906</v>
      </c>
      <c r="H38" s="337">
        <v>179133.76979933886</v>
      </c>
      <c r="I38" s="5">
        <f>+'[5]Part Fed'!$BH38</f>
        <v>38075776.550930724</v>
      </c>
      <c r="J38" s="5">
        <f t="shared" si="4"/>
        <v>38674073.492259666</v>
      </c>
      <c r="K38" s="5">
        <f>+'[6]COEF Art 14 F I'!AP39</f>
        <v>35096454.774914995</v>
      </c>
      <c r="L38" s="5">
        <f t="shared" si="0"/>
        <v>3577618.7173446715</v>
      </c>
      <c r="M38" s="5">
        <f t="shared" si="1"/>
        <v>0</v>
      </c>
      <c r="N38" s="5">
        <f t="shared" si="5"/>
        <v>0</v>
      </c>
      <c r="O38" s="5">
        <f t="shared" si="2"/>
        <v>38674073.492259666</v>
      </c>
      <c r="P38" s="172">
        <f t="shared" si="3"/>
        <v>1.5713322104636575E-2</v>
      </c>
      <c r="Q38" s="180">
        <f t="shared" si="6"/>
        <v>4.8719569738559787E-3</v>
      </c>
    </row>
    <row r="39" spans="1:17" s="11" customFormat="1" ht="12.75" customHeight="1">
      <c r="A39" s="4" t="s">
        <v>33</v>
      </c>
      <c r="B39" s="5">
        <v>105014849.53165476</v>
      </c>
      <c r="C39" s="337">
        <v>14823124.301427007</v>
      </c>
      <c r="D39" s="337">
        <v>3857836.6533019841</v>
      </c>
      <c r="E39" s="337">
        <v>4865274.1658636238</v>
      </c>
      <c r="F39" s="337">
        <v>404837.07984959421</v>
      </c>
      <c r="G39" s="337">
        <v>3546533.4100203705</v>
      </c>
      <c r="H39" s="337">
        <v>656777.36760560225</v>
      </c>
      <c r="I39" s="5">
        <f>+'[5]Part Fed'!$BH39</f>
        <v>139601306.44641688</v>
      </c>
      <c r="J39" s="5">
        <f t="shared" si="4"/>
        <v>141794906.74083751</v>
      </c>
      <c r="K39" s="5">
        <f>+'[6]COEF Art 14 F I'!AP40</f>
        <v>134851402.66552201</v>
      </c>
      <c r="L39" s="5">
        <f t="shared" si="0"/>
        <v>6943504.0753155053</v>
      </c>
      <c r="M39" s="5">
        <f t="shared" si="1"/>
        <v>0</v>
      </c>
      <c r="N39" s="5">
        <f t="shared" si="5"/>
        <v>0</v>
      </c>
      <c r="O39" s="5">
        <f t="shared" si="2"/>
        <v>141794906.74083751</v>
      </c>
      <c r="P39" s="172">
        <f t="shared" si="3"/>
        <v>1.5713322104636596E-2</v>
      </c>
      <c r="Q39" s="180">
        <f t="shared" si="6"/>
        <v>1.7862578786575035E-2</v>
      </c>
    </row>
    <row r="40" spans="1:17" ht="12.75" customHeight="1">
      <c r="A40" s="4" t="s">
        <v>34</v>
      </c>
      <c r="B40" s="5">
        <v>21201866.178504594</v>
      </c>
      <c r="C40" s="337">
        <v>2992699.5961788408</v>
      </c>
      <c r="D40" s="337">
        <v>778874.00521614891</v>
      </c>
      <c r="E40" s="337">
        <v>982269.57660201832</v>
      </c>
      <c r="F40" s="337">
        <v>81734.170256389014</v>
      </c>
      <c r="G40" s="337">
        <v>716023.75370756444</v>
      </c>
      <c r="H40" s="337">
        <v>132599.39826748069</v>
      </c>
      <c r="I40" s="5">
        <f>+'[5]Part Fed'!$BH40</f>
        <v>29786207.421576548</v>
      </c>
      <c r="J40" s="5">
        <f t="shared" si="4"/>
        <v>30254247.693067297</v>
      </c>
      <c r="K40" s="5">
        <f>+'[6]COEF Art 14 F I'!AP41</f>
        <v>31167315.67127404</v>
      </c>
      <c r="L40" s="5">
        <f t="shared" si="0"/>
        <v>0</v>
      </c>
      <c r="M40" s="5">
        <f t="shared" si="1"/>
        <v>913067.97820674255</v>
      </c>
      <c r="N40" s="5">
        <f t="shared" si="5"/>
        <v>913067.97820673638</v>
      </c>
      <c r="O40" s="5">
        <f t="shared" si="2"/>
        <v>30254247.693067305</v>
      </c>
      <c r="P40" s="172">
        <f t="shared" si="3"/>
        <v>1.5713322104636832E-2</v>
      </c>
      <c r="Q40" s="180">
        <f t="shared" si="6"/>
        <v>3.8112714727737669E-3</v>
      </c>
    </row>
    <row r="41" spans="1:17" ht="12.75" customHeight="1">
      <c r="A41" s="4" t="s">
        <v>35</v>
      </c>
      <c r="B41" s="5">
        <v>20006809.988561384</v>
      </c>
      <c r="C41" s="337">
        <v>2824014.2480615564</v>
      </c>
      <c r="D41" s="337">
        <v>734972.29424045898</v>
      </c>
      <c r="E41" s="337">
        <v>926903.349505438</v>
      </c>
      <c r="F41" s="337">
        <v>77127.173623534836</v>
      </c>
      <c r="G41" s="337">
        <v>675664.6357022624</v>
      </c>
      <c r="H41" s="337">
        <v>125125.35186289361</v>
      </c>
      <c r="I41" s="5">
        <f>+'[5]Part Fed'!$BH41</f>
        <v>28630601.556963243</v>
      </c>
      <c r="J41" s="5">
        <f t="shared" si="4"/>
        <v>29080483.421277314</v>
      </c>
      <c r="K41" s="5">
        <f>+'[6]COEF Art 14 F I'!AP42</f>
        <v>30240435.042484622</v>
      </c>
      <c r="L41" s="5">
        <f t="shared" si="0"/>
        <v>0</v>
      </c>
      <c r="M41" s="5">
        <f t="shared" si="1"/>
        <v>1159951.621207308</v>
      </c>
      <c r="N41" s="5">
        <f t="shared" si="5"/>
        <v>1159951.6212073001</v>
      </c>
      <c r="O41" s="5">
        <f t="shared" si="2"/>
        <v>29080483.421277322</v>
      </c>
      <c r="P41" s="172">
        <f t="shared" si="3"/>
        <v>1.5713322104636801E-2</v>
      </c>
      <c r="Q41" s="180">
        <f t="shared" si="6"/>
        <v>3.6634068049684813E-3</v>
      </c>
    </row>
    <row r="42" spans="1:17" ht="12.75" customHeight="1">
      <c r="A42" s="4" t="s">
        <v>36</v>
      </c>
      <c r="B42" s="5">
        <v>22613926.876078855</v>
      </c>
      <c r="C42" s="337">
        <v>3192015.7056117598</v>
      </c>
      <c r="D42" s="337">
        <v>830747.61680566624</v>
      </c>
      <c r="E42" s="337">
        <v>1047689.4906729467</v>
      </c>
      <c r="F42" s="337">
        <v>87177.729257084051</v>
      </c>
      <c r="G42" s="337">
        <v>763711.48990311264</v>
      </c>
      <c r="H42" s="337">
        <v>141430.62082300748</v>
      </c>
      <c r="I42" s="5">
        <f>+'[5]Part Fed'!$BH42</f>
        <v>30061784.117804673</v>
      </c>
      <c r="J42" s="5">
        <f t="shared" si="4"/>
        <v>30534154.614687786</v>
      </c>
      <c r="K42" s="5">
        <f>+'[6]COEF Art 14 F I'!AP43</f>
        <v>30504827.445339352</v>
      </c>
      <c r="L42" s="5">
        <f t="shared" si="0"/>
        <v>29327.169348433614</v>
      </c>
      <c r="M42" s="5">
        <f t="shared" si="1"/>
        <v>0</v>
      </c>
      <c r="N42" s="5">
        <f t="shared" si="5"/>
        <v>0</v>
      </c>
      <c r="O42" s="5">
        <f t="shared" si="2"/>
        <v>30534154.614687786</v>
      </c>
      <c r="P42" s="172">
        <f t="shared" si="3"/>
        <v>1.5713322104636575E-2</v>
      </c>
      <c r="Q42" s="180">
        <f t="shared" si="6"/>
        <v>3.846532678943125E-3</v>
      </c>
    </row>
    <row r="43" spans="1:17" ht="12.75" customHeight="1">
      <c r="A43" s="4" t="s">
        <v>37</v>
      </c>
      <c r="B43" s="5">
        <v>31852696.246518105</v>
      </c>
      <c r="C43" s="337">
        <v>4496092.4850481506</v>
      </c>
      <c r="D43" s="337">
        <v>1170144.0285287597</v>
      </c>
      <c r="E43" s="337">
        <v>1475716.0616087182</v>
      </c>
      <c r="F43" s="337">
        <v>122793.61053495121</v>
      </c>
      <c r="G43" s="337">
        <v>1075720.7379843476</v>
      </c>
      <c r="H43" s="337">
        <v>199211.15999526353</v>
      </c>
      <c r="I43" s="5">
        <f>+'[5]Part Fed'!$BH43</f>
        <v>42343326.012331598</v>
      </c>
      <c r="J43" s="5">
        <f t="shared" si="4"/>
        <v>43008680.332944997</v>
      </c>
      <c r="K43" s="5">
        <f>+'[6]COEF Art 14 F I'!AP44</f>
        <v>38548727.433400974</v>
      </c>
      <c r="L43" s="5">
        <f t="shared" si="0"/>
        <v>4459952.899544023</v>
      </c>
      <c r="M43" s="5">
        <f t="shared" si="1"/>
        <v>0</v>
      </c>
      <c r="N43" s="5">
        <f t="shared" si="5"/>
        <v>0</v>
      </c>
      <c r="O43" s="5">
        <f t="shared" si="2"/>
        <v>43008680.332944997</v>
      </c>
      <c r="P43" s="172">
        <f t="shared" si="3"/>
        <v>1.5713322104636485E-2</v>
      </c>
      <c r="Q43" s="180">
        <f t="shared" si="6"/>
        <v>5.4180080132073764E-3</v>
      </c>
    </row>
    <row r="44" spans="1:17" s="11" customFormat="1" ht="12.75" customHeight="1">
      <c r="A44" s="4" t="s">
        <v>38</v>
      </c>
      <c r="B44" s="5">
        <v>74729366.826373518</v>
      </c>
      <c r="C44" s="337">
        <v>10548248.160850508</v>
      </c>
      <c r="D44" s="337">
        <v>2745265.9476880203</v>
      </c>
      <c r="E44" s="337">
        <v>3462166.1552931815</v>
      </c>
      <c r="F44" s="337">
        <v>288085.1496709417</v>
      </c>
      <c r="G44" s="337">
        <v>2523740.1885674577</v>
      </c>
      <c r="H44" s="337">
        <v>467367.77747098112</v>
      </c>
      <c r="I44" s="5">
        <f>+'[5]Part Fed'!$BH44</f>
        <v>99341353.012467459</v>
      </c>
      <c r="J44" s="5">
        <f t="shared" si="4"/>
        <v>100902335.69066276</v>
      </c>
      <c r="K44" s="5">
        <f>+'[6]COEF Art 14 F I'!AP45</f>
        <v>95179695.245707124</v>
      </c>
      <c r="L44" s="5">
        <f t="shared" si="0"/>
        <v>5722640.4449556321</v>
      </c>
      <c r="M44" s="5">
        <f t="shared" si="1"/>
        <v>0</v>
      </c>
      <c r="N44" s="5">
        <f t="shared" si="5"/>
        <v>0</v>
      </c>
      <c r="O44" s="5">
        <f t="shared" si="2"/>
        <v>100902335.69066276</v>
      </c>
      <c r="P44" s="172">
        <f t="shared" si="3"/>
        <v>1.5713322104636451E-2</v>
      </c>
      <c r="Q44" s="180">
        <f t="shared" si="6"/>
        <v>1.2711147124051206E-2</v>
      </c>
    </row>
    <row r="45" spans="1:17" ht="12.75" customHeight="1">
      <c r="A45" s="4" t="s">
        <v>39</v>
      </c>
      <c r="B45" s="5">
        <v>1401888181.6267445</v>
      </c>
      <c r="C45" s="337">
        <v>197880231.84936696</v>
      </c>
      <c r="D45" s="337">
        <v>51499912.965053618</v>
      </c>
      <c r="E45" s="337">
        <v>64948627.588551342</v>
      </c>
      <c r="F45" s="337">
        <v>5404343.4833909571</v>
      </c>
      <c r="G45" s="337">
        <v>47344192.706095994</v>
      </c>
      <c r="H45" s="337">
        <v>8767602.23637826</v>
      </c>
      <c r="I45" s="5">
        <f>+'[5]Part Fed'!$BH45</f>
        <v>2055890228.4986162</v>
      </c>
      <c r="J45" s="5">
        <f t="shared" si="4"/>
        <v>2088195093.8707898</v>
      </c>
      <c r="K45" s="5">
        <f>+'[6]COEF Art 14 F I'!AP46</f>
        <v>2197824471.0781975</v>
      </c>
      <c r="L45" s="5">
        <f t="shared" si="0"/>
        <v>0</v>
      </c>
      <c r="M45" s="5">
        <f t="shared" si="1"/>
        <v>109629377.20740771</v>
      </c>
      <c r="N45" s="5">
        <f t="shared" si="5"/>
        <v>109629377.20740697</v>
      </c>
      <c r="O45" s="5">
        <f t="shared" si="2"/>
        <v>2088195093.8707905</v>
      </c>
      <c r="P45" s="172">
        <f t="shared" si="3"/>
        <v>1.5713322104636874E-2</v>
      </c>
      <c r="Q45" s="180">
        <f t="shared" si="6"/>
        <v>0.26305986754645355</v>
      </c>
    </row>
    <row r="46" spans="1:17" ht="12.75" customHeight="1">
      <c r="A46" s="4" t="s">
        <v>40</v>
      </c>
      <c r="B46" s="5">
        <v>7987263.9307073141</v>
      </c>
      <c r="C46" s="337">
        <v>1127423.470120677</v>
      </c>
      <c r="D46" s="337">
        <v>293420.97511829878</v>
      </c>
      <c r="E46" s="337">
        <v>370045.08439819218</v>
      </c>
      <c r="F46" s="337">
        <v>30791.27018813516</v>
      </c>
      <c r="G46" s="337">
        <v>269743.74111125537</v>
      </c>
      <c r="H46" s="337">
        <v>49953.451365940979</v>
      </c>
      <c r="I46" s="5">
        <f>+'[5]Part Fed'!$BH46</f>
        <v>10617855.328383615</v>
      </c>
      <c r="J46" s="5">
        <f t="shared" si="4"/>
        <v>10784697.109218938</v>
      </c>
      <c r="K46" s="5">
        <f>+'[6]COEF Art 14 F I'!AP47</f>
        <v>8231773.6172594801</v>
      </c>
      <c r="L46" s="5">
        <f t="shared" si="0"/>
        <v>2552923.4919594582</v>
      </c>
      <c r="M46" s="5">
        <f t="shared" si="1"/>
        <v>0</v>
      </c>
      <c r="N46" s="5">
        <f t="shared" si="5"/>
        <v>0</v>
      </c>
      <c r="O46" s="5">
        <f t="shared" si="2"/>
        <v>10784697.109218938</v>
      </c>
      <c r="P46" s="172">
        <f t="shared" si="3"/>
        <v>1.571332210463653E-2</v>
      </c>
      <c r="Q46" s="180">
        <f t="shared" si="6"/>
        <v>1.3585995874652208E-3</v>
      </c>
    </row>
    <row r="47" spans="1:17" s="11" customFormat="1" ht="12.75" customHeight="1">
      <c r="A47" s="4" t="s">
        <v>41</v>
      </c>
      <c r="B47" s="5">
        <v>22055288.490343686</v>
      </c>
      <c r="C47" s="337">
        <v>3113162.4170694686</v>
      </c>
      <c r="D47" s="337">
        <v>810225.4178027208</v>
      </c>
      <c r="E47" s="337">
        <v>1021808.113722087</v>
      </c>
      <c r="F47" s="337">
        <v>85024.152560273462</v>
      </c>
      <c r="G47" s="337">
        <v>744845.30375708197</v>
      </c>
      <c r="H47" s="337">
        <v>137936.81923153237</v>
      </c>
      <c r="I47" s="5">
        <f>+'[5]Part Fed'!$BH47</f>
        <v>44703605.111531183</v>
      </c>
      <c r="J47" s="5">
        <f t="shared" si="4"/>
        <v>45406047.257887147</v>
      </c>
      <c r="K47" s="5">
        <f>+'[6]COEF Art 14 F I'!AP48</f>
        <v>54176987.931829788</v>
      </c>
      <c r="L47" s="5">
        <f t="shared" si="0"/>
        <v>0</v>
      </c>
      <c r="M47" s="5">
        <f t="shared" si="1"/>
        <v>8770940.6739426404</v>
      </c>
      <c r="N47" s="5">
        <f t="shared" si="5"/>
        <v>8770940.6739425808</v>
      </c>
      <c r="O47" s="5">
        <f t="shared" si="2"/>
        <v>45406047.257887207</v>
      </c>
      <c r="P47" s="172">
        <f t="shared" si="3"/>
        <v>1.5713322104637835E-2</v>
      </c>
      <c r="Q47" s="180">
        <f t="shared" si="6"/>
        <v>5.7200157267522523E-3</v>
      </c>
    </row>
    <row r="48" spans="1:17" ht="12.75" customHeight="1">
      <c r="A48" s="4" t="s">
        <v>42</v>
      </c>
      <c r="B48" s="5">
        <v>16940744.022520985</v>
      </c>
      <c r="C48" s="337">
        <v>2391230.9118606243</v>
      </c>
      <c r="D48" s="337">
        <v>622336.96963578486</v>
      </c>
      <c r="E48" s="337">
        <v>784854.37641307653</v>
      </c>
      <c r="F48" s="337">
        <v>65307.348162124203</v>
      </c>
      <c r="G48" s="337">
        <v>572118.275981182</v>
      </c>
      <c r="H48" s="337">
        <v>105949.75200186195</v>
      </c>
      <c r="I48" s="5">
        <f>+'[5]Part Fed'!$BH48</f>
        <v>22520148.41963267</v>
      </c>
      <c r="J48" s="5">
        <f t="shared" si="4"/>
        <v>22874014.765594579</v>
      </c>
      <c r="K48" s="5">
        <f>+'[6]COEF Art 14 F I'!AP49</f>
        <v>15048560.014441121</v>
      </c>
      <c r="L48" s="5">
        <f t="shared" si="0"/>
        <v>7825454.7511534579</v>
      </c>
      <c r="M48" s="5">
        <f t="shared" si="1"/>
        <v>0</v>
      </c>
      <c r="N48" s="5">
        <f t="shared" si="5"/>
        <v>0</v>
      </c>
      <c r="O48" s="5">
        <f t="shared" si="2"/>
        <v>22874014.765594579</v>
      </c>
      <c r="P48" s="172">
        <f t="shared" si="3"/>
        <v>1.5713322104636544E-2</v>
      </c>
      <c r="Q48" s="180">
        <f t="shared" si="6"/>
        <v>2.8815484301033686E-3</v>
      </c>
    </row>
    <row r="49" spans="1:17" ht="12.75" customHeight="1">
      <c r="A49" s="4" t="s">
        <v>43</v>
      </c>
      <c r="B49" s="5">
        <v>18324287.173424091</v>
      </c>
      <c r="C49" s="337">
        <v>2586521.6940089422</v>
      </c>
      <c r="D49" s="337">
        <v>673162.95760589605</v>
      </c>
      <c r="E49" s="337">
        <v>848953.08987566538</v>
      </c>
      <c r="F49" s="337">
        <v>70640.970707464192</v>
      </c>
      <c r="G49" s="337">
        <v>618842.92521665664</v>
      </c>
      <c r="H49" s="337">
        <v>114602.62188332574</v>
      </c>
      <c r="I49" s="5">
        <f>+'[5]Part Fed'!$BH49</f>
        <v>25235500.347407877</v>
      </c>
      <c r="J49" s="5">
        <f t="shared" si="4"/>
        <v>25632033.892838363</v>
      </c>
      <c r="K49" s="5">
        <f>+'[6]COEF Art 14 F I'!AP50</f>
        <v>26131537.290505953</v>
      </c>
      <c r="L49" s="5">
        <f t="shared" si="0"/>
        <v>0</v>
      </c>
      <c r="M49" s="5">
        <f t="shared" si="1"/>
        <v>499503.39766759053</v>
      </c>
      <c r="N49" s="5">
        <f t="shared" si="5"/>
        <v>499503.39766758715</v>
      </c>
      <c r="O49" s="5">
        <f t="shared" si="2"/>
        <v>25632033.892838366</v>
      </c>
      <c r="P49" s="172">
        <f t="shared" si="3"/>
        <v>1.5713322104636603E-2</v>
      </c>
      <c r="Q49" s="180">
        <f t="shared" si="6"/>
        <v>3.2289892168540285E-3</v>
      </c>
    </row>
    <row r="50" spans="1:17" ht="12.75" customHeight="1">
      <c r="A50" s="4" t="s">
        <v>44</v>
      </c>
      <c r="B50" s="5">
        <v>54618112.049358256</v>
      </c>
      <c r="C50" s="337">
        <v>7709491.2541189073</v>
      </c>
      <c r="D50" s="337">
        <v>2006456.7586192188</v>
      </c>
      <c r="E50" s="337">
        <v>2530423.9422053113</v>
      </c>
      <c r="F50" s="337">
        <v>210555.33657928117</v>
      </c>
      <c r="G50" s="337">
        <v>1844548.2714032405</v>
      </c>
      <c r="H50" s="337">
        <v>341589.21348120784</v>
      </c>
      <c r="I50" s="5">
        <f>+'[5]Part Fed'!$BH50</f>
        <v>72606491.669817179</v>
      </c>
      <c r="J50" s="5">
        <f t="shared" si="4"/>
        <v>73747380.860312626</v>
      </c>
      <c r="K50" s="5">
        <f>+'[6]COEF Art 14 F I'!AP51</f>
        <v>44187927.566753544</v>
      </c>
      <c r="L50" s="5">
        <f t="shared" si="0"/>
        <v>29559453.293559082</v>
      </c>
      <c r="M50" s="5">
        <f t="shared" si="1"/>
        <v>0</v>
      </c>
      <c r="N50" s="5">
        <f t="shared" si="5"/>
        <v>0</v>
      </c>
      <c r="O50" s="5">
        <f t="shared" si="2"/>
        <v>73747380.860312626</v>
      </c>
      <c r="P50" s="172">
        <f t="shared" si="3"/>
        <v>1.571332210463653E-2</v>
      </c>
      <c r="Q50" s="180">
        <f t="shared" si="6"/>
        <v>9.2903083136024727E-3</v>
      </c>
    </row>
    <row r="51" spans="1:17" ht="12.75" customHeight="1">
      <c r="A51" s="4" t="s">
        <v>45</v>
      </c>
      <c r="B51" s="5">
        <v>47001748.859349623</v>
      </c>
      <c r="C51" s="337">
        <v>6634421.4064372238</v>
      </c>
      <c r="D51" s="337">
        <v>1726661.2324596685</v>
      </c>
      <c r="E51" s="337">
        <v>2177562.463743506</v>
      </c>
      <c r="F51" s="337">
        <v>181193.90582288505</v>
      </c>
      <c r="G51" s="337">
        <v>1587330.4909018956</v>
      </c>
      <c r="H51" s="337">
        <v>293955.42655515752</v>
      </c>
      <c r="I51" s="5">
        <f>+'[5]Part Fed'!$BH51</f>
        <v>62481692.591996215</v>
      </c>
      <c r="J51" s="5">
        <f t="shared" si="4"/>
        <v>63463487.553337134</v>
      </c>
      <c r="K51" s="5">
        <f>+'[6]COEF Art 14 F I'!AP52</f>
        <v>63276049.068649501</v>
      </c>
      <c r="L51" s="5">
        <f t="shared" si="0"/>
        <v>187438.48468763381</v>
      </c>
      <c r="M51" s="5">
        <f t="shared" si="1"/>
        <v>0</v>
      </c>
      <c r="N51" s="5">
        <f t="shared" si="5"/>
        <v>0</v>
      </c>
      <c r="O51" s="5">
        <f t="shared" si="2"/>
        <v>63463487.553337134</v>
      </c>
      <c r="P51" s="172">
        <f t="shared" si="3"/>
        <v>1.5713322104636537E-2</v>
      </c>
      <c r="Q51" s="180">
        <f t="shared" si="6"/>
        <v>7.9947973629564874E-3</v>
      </c>
    </row>
    <row r="52" spans="1:17" ht="12.75" customHeight="1">
      <c r="A52" s="4" t="s">
        <v>46</v>
      </c>
      <c r="B52" s="5">
        <v>425297684.76315486</v>
      </c>
      <c r="C52" s="337">
        <v>60031895.245948687</v>
      </c>
      <c r="D52" s="337">
        <v>15623780.866811644</v>
      </c>
      <c r="E52" s="337">
        <v>19703783.300247163</v>
      </c>
      <c r="F52" s="337">
        <v>1639542.1555540059</v>
      </c>
      <c r="G52" s="337">
        <v>14363039.655284002</v>
      </c>
      <c r="H52" s="337">
        <v>2659870.4382593478</v>
      </c>
      <c r="I52" s="5">
        <f>+'[5]Part Fed'!$BH52</f>
        <v>565368732.9588201</v>
      </c>
      <c r="J52" s="5">
        <f t="shared" si="4"/>
        <v>574252553.96769226</v>
      </c>
      <c r="K52" s="5">
        <f>+'[6]COEF Art 14 F I'!AP53</f>
        <v>546139464.57503378</v>
      </c>
      <c r="L52" s="5">
        <f t="shared" si="0"/>
        <v>28113089.392658472</v>
      </c>
      <c r="M52" s="5">
        <f t="shared" si="1"/>
        <v>0</v>
      </c>
      <c r="N52" s="5">
        <f t="shared" si="5"/>
        <v>0</v>
      </c>
      <c r="O52" s="5">
        <f t="shared" si="2"/>
        <v>574252553.96769226</v>
      </c>
      <c r="P52" s="172">
        <f t="shared" si="3"/>
        <v>1.5713322104636489E-2</v>
      </c>
      <c r="Q52" s="180">
        <f t="shared" si="6"/>
        <v>7.2341325400269788E-2</v>
      </c>
    </row>
    <row r="53" spans="1:17" ht="12.75" customHeight="1">
      <c r="A53" s="4" t="s">
        <v>47</v>
      </c>
      <c r="B53" s="5">
        <v>724304822.74862874</v>
      </c>
      <c r="C53" s="337">
        <v>102237545.1434126</v>
      </c>
      <c r="D53" s="337">
        <v>26608138.809256099</v>
      </c>
      <c r="E53" s="337">
        <v>33556602.309545174</v>
      </c>
      <c r="F53" s="337">
        <v>2792228.4388400866</v>
      </c>
      <c r="G53" s="337">
        <v>24461028.743535973</v>
      </c>
      <c r="H53" s="337">
        <v>4529902.3609605283</v>
      </c>
      <c r="I53" s="5">
        <f>+'[5]Part Fed'!$BH53</f>
        <v>1092436477.444715</v>
      </c>
      <c r="J53" s="5">
        <f t="shared" si="4"/>
        <v>1109602283.6936584</v>
      </c>
      <c r="K53" s="5">
        <f>+'[6]COEF Art 14 F I'!AP54</f>
        <v>1183479883.1268415</v>
      </c>
      <c r="L53" s="5">
        <f t="shared" si="0"/>
        <v>0</v>
      </c>
      <c r="M53" s="5">
        <f t="shared" si="1"/>
        <v>73877599.433183193</v>
      </c>
      <c r="N53" s="5">
        <f t="shared" si="5"/>
        <v>73877599.433182687</v>
      </c>
      <c r="O53" s="5">
        <f t="shared" si="2"/>
        <v>1109602283.6936588</v>
      </c>
      <c r="P53" s="172">
        <f t="shared" si="3"/>
        <v>1.5713322104636988E-2</v>
      </c>
      <c r="Q53" s="180">
        <f t="shared" si="6"/>
        <v>0.13978187700682213</v>
      </c>
    </row>
    <row r="54" spans="1:17" s="11" customFormat="1" ht="12.75" customHeight="1">
      <c r="A54" s="4" t="s">
        <v>48</v>
      </c>
      <c r="B54" s="5">
        <v>221441748.31500369</v>
      </c>
      <c r="C54" s="337">
        <v>31257089.5967311</v>
      </c>
      <c r="D54" s="337">
        <v>8134907.5586131345</v>
      </c>
      <c r="E54" s="337">
        <v>10259261.638955295</v>
      </c>
      <c r="F54" s="337">
        <v>853668.1349777797</v>
      </c>
      <c r="G54" s="337">
        <v>7478471.4949613456</v>
      </c>
      <c r="H54" s="337">
        <v>1384927.2668101583</v>
      </c>
      <c r="I54" s="5">
        <f>+'[5]Part Fed'!$BH54</f>
        <v>294373200.59419709</v>
      </c>
      <c r="J54" s="5">
        <f t="shared" si="4"/>
        <v>298998781.51410651</v>
      </c>
      <c r="K54" s="5">
        <f>+'[6]COEF Art 14 F I'!AP55</f>
        <v>279605028.09416205</v>
      </c>
      <c r="L54" s="5">
        <f t="shared" si="0"/>
        <v>19393753.419944465</v>
      </c>
      <c r="M54" s="5">
        <f t="shared" si="1"/>
        <v>0</v>
      </c>
      <c r="N54" s="5">
        <f t="shared" si="5"/>
        <v>0</v>
      </c>
      <c r="O54" s="5">
        <f t="shared" si="2"/>
        <v>298998781.51410651</v>
      </c>
      <c r="P54" s="172">
        <f t="shared" si="3"/>
        <v>1.5713322104636589E-2</v>
      </c>
      <c r="Q54" s="180">
        <f t="shared" si="6"/>
        <v>3.7666298562101068E-2</v>
      </c>
    </row>
    <row r="55" spans="1:17" s="11" customFormat="1" ht="12.75" customHeight="1">
      <c r="A55" s="4" t="s">
        <v>49</v>
      </c>
      <c r="B55" s="5">
        <v>59031167.450255796</v>
      </c>
      <c r="C55" s="337">
        <v>8332405.7185797393</v>
      </c>
      <c r="D55" s="337">
        <v>2168575.2300050557</v>
      </c>
      <c r="E55" s="337">
        <v>2734878.1173081729</v>
      </c>
      <c r="F55" s="337">
        <v>227567.8683277868</v>
      </c>
      <c r="G55" s="337">
        <v>1993584.7980335688</v>
      </c>
      <c r="H55" s="337">
        <v>369189.07123694004</v>
      </c>
      <c r="I55" s="5">
        <f>+'[5]Part Fed'!$BH55</f>
        <v>93830529.113984913</v>
      </c>
      <c r="J55" s="5">
        <f t="shared" si="4"/>
        <v>95304918.441201434</v>
      </c>
      <c r="K55" s="5">
        <f>+'[6]COEF Art 14 F I'!AP56</f>
        <v>104060525.24593797</v>
      </c>
      <c r="L55" s="5">
        <f t="shared" si="0"/>
        <v>0</v>
      </c>
      <c r="M55" s="5">
        <f t="shared" si="1"/>
        <v>8755606.8047365397</v>
      </c>
      <c r="N55" s="5">
        <f t="shared" si="5"/>
        <v>8755606.8047364801</v>
      </c>
      <c r="O55" s="5">
        <f t="shared" si="2"/>
        <v>95304918.441201493</v>
      </c>
      <c r="P55" s="172">
        <f t="shared" si="3"/>
        <v>1.5713322104637169E-2</v>
      </c>
      <c r="Q55" s="180">
        <f t="shared" si="6"/>
        <v>1.2006013851510041E-2</v>
      </c>
    </row>
    <row r="56" spans="1:17" ht="12.75" customHeight="1">
      <c r="A56" s="4" t="s">
        <v>50</v>
      </c>
      <c r="B56" s="5">
        <v>14182129.555242509</v>
      </c>
      <c r="C56" s="337">
        <v>2001845.1694579963</v>
      </c>
      <c r="D56" s="337">
        <v>520996.21590754075</v>
      </c>
      <c r="E56" s="337">
        <v>657049.4444336046</v>
      </c>
      <c r="F56" s="337">
        <v>54672.762383593654</v>
      </c>
      <c r="G56" s="337">
        <v>478955.08603993838</v>
      </c>
      <c r="H56" s="337">
        <v>88696.99626171538</v>
      </c>
      <c r="I56" s="5">
        <f>+'[5]Part Fed'!$BH56</f>
        <v>18852989.105197065</v>
      </c>
      <c r="J56" s="5">
        <f t="shared" si="4"/>
        <v>19149232.195642229</v>
      </c>
      <c r="K56" s="5">
        <f>+'[6]COEF Art 14 F I'!AP57</f>
        <v>13984735.84627324</v>
      </c>
      <c r="L56" s="5">
        <f t="shared" si="0"/>
        <v>5164496.3493689895</v>
      </c>
      <c r="M56" s="5">
        <f t="shared" si="1"/>
        <v>0</v>
      </c>
      <c r="N56" s="5">
        <f t="shared" si="5"/>
        <v>0</v>
      </c>
      <c r="O56" s="5">
        <f t="shared" si="2"/>
        <v>19149232.195642229</v>
      </c>
      <c r="P56" s="172">
        <f t="shared" si="3"/>
        <v>1.5713322104636523E-2</v>
      </c>
      <c r="Q56" s="180">
        <f t="shared" si="6"/>
        <v>2.4123198544942193E-3</v>
      </c>
    </row>
    <row r="57" spans="1:17" ht="12.75" customHeight="1">
      <c r="A57" s="4" t="s">
        <v>51</v>
      </c>
      <c r="B57" s="5">
        <v>19538877.032701243</v>
      </c>
      <c r="C57" s="337">
        <v>2757964.2713169348</v>
      </c>
      <c r="D57" s="337">
        <v>717782.25953077164</v>
      </c>
      <c r="E57" s="337">
        <v>905224.30000276084</v>
      </c>
      <c r="F57" s="337">
        <v>75323.270534942145</v>
      </c>
      <c r="G57" s="337">
        <v>659861.72907734208</v>
      </c>
      <c r="H57" s="337">
        <v>122198.83455281158</v>
      </c>
      <c r="I57" s="5">
        <f>+'[5]Part Fed'!$BH57</f>
        <v>25973971.989921138</v>
      </c>
      <c r="J57" s="5">
        <f t="shared" si="4"/>
        <v>26382109.378135577</v>
      </c>
      <c r="K57" s="5">
        <f>+'[6]COEF Art 14 F I'!AP58</f>
        <v>9746093.0461622756</v>
      </c>
      <c r="L57" s="5">
        <f t="shared" si="0"/>
        <v>16636016.331973301</v>
      </c>
      <c r="M57" s="5">
        <f t="shared" si="1"/>
        <v>0</v>
      </c>
      <c r="N57" s="5">
        <f t="shared" si="5"/>
        <v>0</v>
      </c>
      <c r="O57" s="5">
        <f t="shared" si="2"/>
        <v>26382109.378135577</v>
      </c>
      <c r="P57" s="172">
        <f t="shared" si="3"/>
        <v>1.5713322104636579E-2</v>
      </c>
      <c r="Q57" s="180">
        <f t="shared" si="6"/>
        <v>3.3234797931374796E-3</v>
      </c>
    </row>
    <row r="58" spans="1:17" s="182" customFormat="1" ht="16.5" customHeight="1" thickBot="1">
      <c r="A58" s="6" t="s">
        <v>52</v>
      </c>
      <c r="B58" s="7">
        <f>SUM(B7:B57)</f>
        <v>5552739458.5442934</v>
      </c>
      <c r="C58" s="7">
        <f t="shared" ref="C58:I58" si="7">SUM(C7:C57)</f>
        <v>783783889.36908042</v>
      </c>
      <c r="D58" s="7">
        <f t="shared" si="7"/>
        <v>203986025.83315057</v>
      </c>
      <c r="E58" s="7">
        <f t="shared" si="7"/>
        <v>257255044.95710856</v>
      </c>
      <c r="F58" s="7">
        <f t="shared" si="7"/>
        <v>21406066.261950191</v>
      </c>
      <c r="G58" s="7">
        <f t="shared" si="7"/>
        <v>187525631.79999995</v>
      </c>
      <c r="H58" s="7">
        <f t="shared" si="7"/>
        <v>34727599.199999988</v>
      </c>
      <c r="I58" s="7">
        <f t="shared" si="7"/>
        <v>7815294091.317709</v>
      </c>
      <c r="J58" s="7">
        <f>SUM(J7:J57)</f>
        <v>7938098324.7170439</v>
      </c>
      <c r="K58" s="7">
        <f>SUM(K7:K57)</f>
        <v>7938098324.7170467</v>
      </c>
      <c r="L58" s="7">
        <f t="shared" ref="L58:O58" si="8">SUM(L7:L57)</f>
        <v>247299611.74211729</v>
      </c>
      <c r="M58" s="7">
        <f t="shared" si="8"/>
        <v>247299611.74211895</v>
      </c>
      <c r="N58" s="7">
        <f t="shared" si="8"/>
        <v>247299611.74211723</v>
      </c>
      <c r="O58" s="7">
        <f t="shared" si="8"/>
        <v>7938098324.7170448</v>
      </c>
      <c r="P58" s="173">
        <f t="shared" si="3"/>
        <v>1.5713322104636281E-2</v>
      </c>
      <c r="Q58" s="181">
        <f>SUM(Q7:Q57)</f>
        <v>0.99999999999999978</v>
      </c>
    </row>
    <row r="59" spans="1:17" ht="15" thickTop="1">
      <c r="K59" s="174"/>
      <c r="L59" s="175"/>
      <c r="M59" s="175"/>
      <c r="N59" s="175"/>
      <c r="O59" s="176"/>
      <c r="P59" s="175"/>
      <c r="Q59" s="338"/>
    </row>
    <row r="60" spans="1:17">
      <c r="A60" s="339" t="s">
        <v>272</v>
      </c>
      <c r="B60" s="339"/>
      <c r="C60" s="339"/>
      <c r="D60" s="339"/>
      <c r="E60" s="339"/>
      <c r="F60" s="339"/>
      <c r="G60" s="339"/>
      <c r="H60" s="339"/>
      <c r="I60" s="311">
        <v>2.8299999999999999E-2</v>
      </c>
      <c r="K60" s="177"/>
    </row>
    <row r="61" spans="1:17">
      <c r="A61" s="339" t="s">
        <v>273</v>
      </c>
      <c r="B61" s="339"/>
      <c r="C61" s="339"/>
      <c r="D61" s="339"/>
      <c r="E61" s="339"/>
      <c r="F61" s="339"/>
      <c r="G61" s="339"/>
      <c r="H61" s="339"/>
      <c r="I61" s="311">
        <f>+(K58-I58)/I58</f>
        <v>1.5713322104636523E-2</v>
      </c>
      <c r="K61" s="178"/>
    </row>
    <row r="65" spans="14:14">
      <c r="N65" s="340"/>
    </row>
  </sheetData>
  <mergeCells count="16">
    <mergeCell ref="Q3:Q4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O3:O4"/>
    <mergeCell ref="P3:P4"/>
  </mergeCells>
  <conditionalFormatting sqref="P7:P57">
    <cfRule type="cellIs" dxfId="0" priority="1" operator="lessThan">
      <formula>#REF!-0.00001</formula>
    </cfRule>
  </conditionalFormatting>
  <printOptions horizontalCentered="1" verticalCentered="1"/>
  <pageMargins left="0.2" right="0.2" top="0.38" bottom="0.19685039370078741" header="0.11811023622047245" footer="0.15748031496062992"/>
  <pageSetup scale="65" orientation="landscape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15"/>
  <sheetViews>
    <sheetView topLeftCell="A15" workbookViewId="0">
      <selection activeCell="B59" sqref="B59"/>
    </sheetView>
  </sheetViews>
  <sheetFormatPr baseColWidth="10" defaultColWidth="13" defaultRowHeight="12.75"/>
  <cols>
    <col min="1" max="1" width="36.7109375" style="169" customWidth="1"/>
    <col min="2" max="2" width="26.28515625" style="295" customWidth="1"/>
    <col min="3" max="16384" width="13" style="169"/>
  </cols>
  <sheetData>
    <row r="1" spans="1:31">
      <c r="A1" s="380" t="s">
        <v>144</v>
      </c>
      <c r="B1" s="380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>
      <c r="A2" s="380" t="s">
        <v>166</v>
      </c>
      <c r="B2" s="380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31">
      <c r="A3" s="380" t="s">
        <v>247</v>
      </c>
      <c r="B3" s="380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1" ht="12.4" customHeight="1">
      <c r="A4" s="380" t="s">
        <v>162</v>
      </c>
      <c r="B4" s="380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31" ht="13.15" customHeight="1" thickBot="1">
      <c r="A5" s="277"/>
      <c r="B5" s="288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31" ht="27" thickTop="1" thickBot="1">
      <c r="A6" s="187" t="s">
        <v>0</v>
      </c>
      <c r="B6" s="289" t="s">
        <v>228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</row>
    <row r="7" spans="1:31" ht="13.5" thickTop="1">
      <c r="A7" s="188" t="s">
        <v>1</v>
      </c>
      <c r="B7" s="331">
        <f t="shared" ref="B7:B38" si="0">+B67+B127+B187</f>
        <v>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</row>
    <row r="8" spans="1:31">
      <c r="A8" s="188" t="s">
        <v>2</v>
      </c>
      <c r="B8" s="331">
        <f t="shared" si="0"/>
        <v>202702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</row>
    <row r="9" spans="1:31">
      <c r="A9" s="188" t="s">
        <v>3</v>
      </c>
      <c r="B9" s="331">
        <f t="shared" si="0"/>
        <v>29568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>
      <c r="A10" s="188" t="s">
        <v>4</v>
      </c>
      <c r="B10" s="331">
        <f t="shared" si="0"/>
        <v>3617170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</row>
    <row r="11" spans="1:31">
      <c r="A11" s="188" t="s">
        <v>5</v>
      </c>
      <c r="B11" s="331">
        <f t="shared" si="0"/>
        <v>484717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</row>
    <row r="12" spans="1:31">
      <c r="A12" s="188" t="s">
        <v>6</v>
      </c>
      <c r="B12" s="331">
        <f t="shared" si="0"/>
        <v>23283058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</row>
    <row r="13" spans="1:31">
      <c r="A13" s="188" t="s">
        <v>7</v>
      </c>
      <c r="B13" s="331">
        <f t="shared" si="0"/>
        <v>1754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</row>
    <row r="14" spans="1:31">
      <c r="A14" s="188" t="s">
        <v>8</v>
      </c>
      <c r="B14" s="331">
        <f t="shared" si="0"/>
        <v>-2606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>
      <c r="A15" s="188" t="s">
        <v>9</v>
      </c>
      <c r="B15" s="331">
        <f t="shared" si="0"/>
        <v>-168836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188" t="s">
        <v>10</v>
      </c>
      <c r="B16" s="331">
        <f t="shared" si="0"/>
        <v>684359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</row>
    <row r="17" spans="1:31">
      <c r="A17" s="188" t="s">
        <v>11</v>
      </c>
      <c r="B17" s="331">
        <f t="shared" si="0"/>
        <v>-5250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>
      <c r="A18" s="188" t="s">
        <v>12</v>
      </c>
      <c r="B18" s="331">
        <f t="shared" si="0"/>
        <v>0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</row>
    <row r="19" spans="1:31">
      <c r="A19" s="188" t="s">
        <v>13</v>
      </c>
      <c r="B19" s="331">
        <f t="shared" si="0"/>
        <v>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</row>
    <row r="20" spans="1:31">
      <c r="A20" s="188" t="s">
        <v>14</v>
      </c>
      <c r="B20" s="331">
        <f t="shared" si="0"/>
        <v>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</row>
    <row r="21" spans="1:31">
      <c r="A21" s="188" t="s">
        <v>15</v>
      </c>
      <c r="B21" s="331">
        <f t="shared" si="0"/>
        <v>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1:31">
      <c r="A22" s="188" t="s">
        <v>16</v>
      </c>
      <c r="B22" s="331">
        <f t="shared" si="0"/>
        <v>198108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</row>
    <row r="23" spans="1:31">
      <c r="A23" s="188" t="s">
        <v>17</v>
      </c>
      <c r="B23" s="331">
        <f t="shared" si="0"/>
        <v>2611269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>
      <c r="A24" s="188" t="s">
        <v>18</v>
      </c>
      <c r="B24" s="331">
        <f t="shared" si="0"/>
        <v>-25758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>
      <c r="A25" s="188" t="s">
        <v>19</v>
      </c>
      <c r="B25" s="331">
        <f t="shared" si="0"/>
        <v>0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</row>
    <row r="26" spans="1:31">
      <c r="A26" s="188" t="s">
        <v>20</v>
      </c>
      <c r="B26" s="331">
        <f t="shared" si="0"/>
        <v>9250226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</row>
    <row r="27" spans="1:31">
      <c r="A27" s="188" t="s">
        <v>21</v>
      </c>
      <c r="B27" s="331">
        <f t="shared" si="0"/>
        <v>1980459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>
      <c r="A28" s="188" t="s">
        <v>22</v>
      </c>
      <c r="B28" s="331">
        <f t="shared" si="0"/>
        <v>0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</row>
    <row r="29" spans="1:31">
      <c r="A29" s="188" t="s">
        <v>23</v>
      </c>
      <c r="B29" s="331">
        <f t="shared" si="0"/>
        <v>373165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>
      <c r="A30" s="188" t="s">
        <v>24</v>
      </c>
      <c r="B30" s="331">
        <f t="shared" si="0"/>
        <v>0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>
      <c r="A31" s="188" t="s">
        <v>25</v>
      </c>
      <c r="B31" s="331">
        <f t="shared" si="0"/>
        <v>31622228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>
      <c r="A32" s="188" t="s">
        <v>26</v>
      </c>
      <c r="B32" s="331">
        <f t="shared" si="0"/>
        <v>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1">
      <c r="A33" s="188" t="s">
        <v>27</v>
      </c>
      <c r="B33" s="331">
        <f t="shared" si="0"/>
        <v>1199699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</row>
    <row r="34" spans="1:31">
      <c r="A34" s="188" t="s">
        <v>28</v>
      </c>
      <c r="B34" s="331">
        <f t="shared" si="0"/>
        <v>707726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</row>
    <row r="35" spans="1:31">
      <c r="A35" s="188" t="s">
        <v>29</v>
      </c>
      <c r="B35" s="331">
        <f t="shared" si="0"/>
        <v>249231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</row>
    <row r="36" spans="1:31">
      <c r="A36" s="188" t="s">
        <v>30</v>
      </c>
      <c r="B36" s="331">
        <f t="shared" si="0"/>
        <v>294138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</row>
    <row r="37" spans="1:31">
      <c r="A37" s="188" t="s">
        <v>31</v>
      </c>
      <c r="B37" s="331">
        <f t="shared" si="0"/>
        <v>-73305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</row>
    <row r="38" spans="1:31">
      <c r="A38" s="188" t="s">
        <v>32</v>
      </c>
      <c r="B38" s="331">
        <f t="shared" si="0"/>
        <v>503395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</row>
    <row r="39" spans="1:31">
      <c r="A39" s="188" t="s">
        <v>33</v>
      </c>
      <c r="B39" s="331">
        <f t="shared" ref="B39:B57" si="1">+B99+B159+B219</f>
        <v>4657037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</row>
    <row r="40" spans="1:31">
      <c r="A40" s="188" t="s">
        <v>34</v>
      </c>
      <c r="B40" s="331">
        <f t="shared" si="1"/>
        <v>739723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</row>
    <row r="41" spans="1:31">
      <c r="A41" s="188" t="s">
        <v>35</v>
      </c>
      <c r="B41" s="331">
        <f t="shared" si="1"/>
        <v>356792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</row>
    <row r="42" spans="1:31">
      <c r="A42" s="188" t="s">
        <v>36</v>
      </c>
      <c r="B42" s="331">
        <f t="shared" si="1"/>
        <v>0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</row>
    <row r="43" spans="1:31">
      <c r="A43" s="188" t="s">
        <v>37</v>
      </c>
      <c r="B43" s="331">
        <f t="shared" si="1"/>
        <v>0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</row>
    <row r="44" spans="1:31">
      <c r="A44" s="188" t="s">
        <v>38</v>
      </c>
      <c r="B44" s="331">
        <f t="shared" si="1"/>
        <v>1902384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</row>
    <row r="45" spans="1:31">
      <c r="A45" s="188" t="s">
        <v>39</v>
      </c>
      <c r="B45" s="331">
        <f t="shared" si="1"/>
        <v>51594505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</row>
    <row r="46" spans="1:31">
      <c r="A46" s="188" t="s">
        <v>40</v>
      </c>
      <c r="B46" s="331">
        <f t="shared" si="1"/>
        <v>318597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</row>
    <row r="47" spans="1:31">
      <c r="A47" s="188" t="s">
        <v>41</v>
      </c>
      <c r="B47" s="331">
        <f t="shared" si="1"/>
        <v>2352234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</row>
    <row r="48" spans="1:31">
      <c r="A48" s="188" t="s">
        <v>42</v>
      </c>
      <c r="B48" s="331">
        <f t="shared" si="1"/>
        <v>0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</row>
    <row r="49" spans="1:31">
      <c r="A49" s="188" t="s">
        <v>43</v>
      </c>
      <c r="B49" s="331">
        <f t="shared" si="1"/>
        <v>0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</row>
    <row r="50" spans="1:31">
      <c r="A50" s="188" t="s">
        <v>44</v>
      </c>
      <c r="B50" s="331">
        <f t="shared" si="1"/>
        <v>-212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</row>
    <row r="51" spans="1:31">
      <c r="A51" s="188" t="s">
        <v>45</v>
      </c>
      <c r="B51" s="331">
        <f t="shared" si="1"/>
        <v>579307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</row>
    <row r="52" spans="1:31">
      <c r="A52" s="188" t="s">
        <v>46</v>
      </c>
      <c r="B52" s="331">
        <f t="shared" si="1"/>
        <v>16818536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</row>
    <row r="53" spans="1:31">
      <c r="A53" s="188" t="s">
        <v>47</v>
      </c>
      <c r="B53" s="331">
        <f t="shared" si="1"/>
        <v>34301740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</row>
    <row r="54" spans="1:31">
      <c r="A54" s="188" t="s">
        <v>48</v>
      </c>
      <c r="B54" s="331">
        <f t="shared" si="1"/>
        <v>6730345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</row>
    <row r="55" spans="1:31">
      <c r="A55" s="188" t="s">
        <v>49</v>
      </c>
      <c r="B55" s="331">
        <f t="shared" si="1"/>
        <v>6880750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</row>
    <row r="56" spans="1:31">
      <c r="A56" s="188" t="s">
        <v>50</v>
      </c>
      <c r="B56" s="331">
        <f t="shared" si="1"/>
        <v>220371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</row>
    <row r="57" spans="1:31" ht="13.5" thickBot="1">
      <c r="A57" s="189" t="s">
        <v>51</v>
      </c>
      <c r="B57" s="331">
        <f t="shared" si="1"/>
        <v>0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</row>
    <row r="58" spans="1:31" ht="14.25" thickTop="1" thickBot="1">
      <c r="A58" s="190" t="s">
        <v>52</v>
      </c>
      <c r="B58" s="332">
        <f>SUM(B7:B57)</f>
        <v>204469326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</row>
    <row r="59" spans="1:31" ht="13.5" thickTop="1">
      <c r="A59" s="186"/>
      <c r="B59" s="291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</row>
    <row r="60" spans="1:31">
      <c r="A60" s="380"/>
      <c r="B60" s="380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</row>
    <row r="61" spans="1:31">
      <c r="A61" s="379" t="s">
        <v>144</v>
      </c>
      <c r="B61" s="379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</row>
    <row r="62" spans="1:31" ht="13.5" customHeight="1">
      <c r="A62" s="379" t="s">
        <v>166</v>
      </c>
      <c r="B62" s="379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</row>
    <row r="63" spans="1:31">
      <c r="A63" s="379" t="s">
        <v>248</v>
      </c>
      <c r="B63" s="379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</row>
    <row r="64" spans="1:31">
      <c r="A64" s="379" t="s">
        <v>162</v>
      </c>
      <c r="B64" s="379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</row>
    <row r="65" spans="1:31" ht="13.5" thickBot="1">
      <c r="A65" s="191"/>
      <c r="B65" s="291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</row>
    <row r="66" spans="1:31" ht="14.25" thickTop="1" thickBot="1">
      <c r="A66" s="187" t="s">
        <v>0</v>
      </c>
      <c r="B66" s="289" t="s">
        <v>163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</row>
    <row r="67" spans="1:31" ht="13.5" thickTop="1">
      <c r="A67" s="188" t="s">
        <v>1</v>
      </c>
      <c r="B67" s="300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</row>
    <row r="68" spans="1:31">
      <c r="A68" s="188" t="s">
        <v>2</v>
      </c>
      <c r="B68" s="300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</row>
    <row r="69" spans="1:31">
      <c r="A69" s="188" t="s">
        <v>3</v>
      </c>
      <c r="B69" s="300">
        <v>29568</v>
      </c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</row>
    <row r="70" spans="1:31">
      <c r="A70" s="188" t="s">
        <v>4</v>
      </c>
      <c r="B70" s="300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</row>
    <row r="71" spans="1:31">
      <c r="A71" s="188" t="s">
        <v>5</v>
      </c>
      <c r="B71" s="300">
        <v>23409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</row>
    <row r="72" spans="1:31">
      <c r="A72" s="188" t="s">
        <v>6</v>
      </c>
      <c r="B72" s="300">
        <v>6908068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</row>
    <row r="73" spans="1:31">
      <c r="A73" s="188" t="s">
        <v>7</v>
      </c>
      <c r="B73" s="300">
        <v>1754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</row>
    <row r="74" spans="1:31">
      <c r="A74" s="188" t="s">
        <v>8</v>
      </c>
      <c r="B74" s="300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</row>
    <row r="75" spans="1:31">
      <c r="A75" s="188" t="s">
        <v>9</v>
      </c>
      <c r="B75" s="300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</row>
    <row r="76" spans="1:31">
      <c r="A76" s="188" t="s">
        <v>10</v>
      </c>
      <c r="B76" s="300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</row>
    <row r="77" spans="1:31">
      <c r="A77" s="188" t="s">
        <v>11</v>
      </c>
      <c r="B77" s="300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</row>
    <row r="78" spans="1:31">
      <c r="A78" s="188" t="s">
        <v>12</v>
      </c>
      <c r="B78" s="300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</row>
    <row r="79" spans="1:31">
      <c r="A79" s="188" t="s">
        <v>13</v>
      </c>
      <c r="B79" s="300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</row>
    <row r="80" spans="1:31">
      <c r="A80" s="188" t="s">
        <v>14</v>
      </c>
      <c r="B80" s="300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</row>
    <row r="81" spans="1:31">
      <c r="A81" s="188" t="s">
        <v>15</v>
      </c>
      <c r="B81" s="300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</row>
    <row r="82" spans="1:31">
      <c r="A82" s="188" t="s">
        <v>16</v>
      </c>
      <c r="B82" s="300">
        <v>87836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31">
      <c r="A83" s="188" t="s">
        <v>17</v>
      </c>
      <c r="B83" s="300">
        <v>2251671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31">
      <c r="A84" s="188" t="s">
        <v>18</v>
      </c>
      <c r="B84" s="300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</row>
    <row r="85" spans="1:31">
      <c r="A85" s="188" t="s">
        <v>19</v>
      </c>
      <c r="B85" s="300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31">
      <c r="A86" s="188" t="s">
        <v>20</v>
      </c>
      <c r="B86" s="300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31">
      <c r="A87" s="188" t="s">
        <v>21</v>
      </c>
      <c r="B87" s="300">
        <v>1066958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31">
      <c r="A88" s="188" t="s">
        <v>22</v>
      </c>
      <c r="B88" s="300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pans="1:31">
      <c r="A89" s="188" t="s">
        <v>23</v>
      </c>
      <c r="B89" s="300">
        <v>376742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pans="1:31">
      <c r="A90" s="188" t="s">
        <v>24</v>
      </c>
      <c r="B90" s="300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31">
      <c r="A91" s="188" t="s">
        <v>25</v>
      </c>
      <c r="B91" s="300">
        <v>4328404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31">
      <c r="A92" s="188" t="s">
        <v>26</v>
      </c>
      <c r="B92" s="300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pans="1:31">
      <c r="A93" s="188" t="s">
        <v>27</v>
      </c>
      <c r="B93" s="300">
        <v>1004525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31">
      <c r="A94" s="188" t="s">
        <v>28</v>
      </c>
      <c r="B94" s="300">
        <v>662732</v>
      </c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pans="1:31">
      <c r="A95" s="188" t="s">
        <v>29</v>
      </c>
      <c r="B95" s="300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31">
      <c r="A96" s="188" t="s">
        <v>30</v>
      </c>
      <c r="B96" s="300">
        <v>36640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31">
      <c r="A97" s="188" t="s">
        <v>31</v>
      </c>
      <c r="B97" s="300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31">
      <c r="A98" s="188" t="s">
        <v>32</v>
      </c>
      <c r="B98" s="300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31">
      <c r="A99" s="188" t="s">
        <v>33</v>
      </c>
      <c r="B99" s="300">
        <v>2928992</v>
      </c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31">
      <c r="A100" s="188" t="s">
        <v>34</v>
      </c>
      <c r="B100" s="300">
        <v>112490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</row>
    <row r="101" spans="1:31">
      <c r="A101" s="188" t="s">
        <v>35</v>
      </c>
      <c r="B101" s="300">
        <v>58715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</row>
    <row r="102" spans="1:31">
      <c r="A102" s="188" t="s">
        <v>36</v>
      </c>
      <c r="B102" s="300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pans="1:31">
      <c r="A103" s="188" t="s">
        <v>37</v>
      </c>
      <c r="B103" s="300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</row>
    <row r="104" spans="1:31">
      <c r="A104" s="188" t="s">
        <v>38</v>
      </c>
      <c r="B104" s="300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</row>
    <row r="105" spans="1:31">
      <c r="A105" s="188" t="s">
        <v>39</v>
      </c>
      <c r="B105" s="300">
        <v>13308801</v>
      </c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</row>
    <row r="106" spans="1:31">
      <c r="A106" s="188" t="s">
        <v>40</v>
      </c>
      <c r="B106" s="300">
        <v>22462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</row>
    <row r="107" spans="1:31">
      <c r="A107" s="188" t="s">
        <v>41</v>
      </c>
      <c r="B107" s="300">
        <v>450154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</row>
    <row r="108" spans="1:31">
      <c r="A108" s="188" t="s">
        <v>42</v>
      </c>
      <c r="B108" s="300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</row>
    <row r="109" spans="1:31">
      <c r="A109" s="188" t="s">
        <v>43</v>
      </c>
      <c r="B109" s="300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</row>
    <row r="110" spans="1:31">
      <c r="A110" s="188" t="s">
        <v>44</v>
      </c>
      <c r="B110" s="300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</row>
    <row r="111" spans="1:31">
      <c r="A111" s="188" t="s">
        <v>45</v>
      </c>
      <c r="B111" s="300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</row>
    <row r="112" spans="1:31">
      <c r="A112" s="188" t="s">
        <v>46</v>
      </c>
      <c r="B112" s="300">
        <v>129205</v>
      </c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</row>
    <row r="113" spans="1:31">
      <c r="A113" s="188" t="s">
        <v>47</v>
      </c>
      <c r="B113" s="300">
        <v>8461185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</row>
    <row r="114" spans="1:31">
      <c r="A114" s="188" t="s">
        <v>48</v>
      </c>
      <c r="B114" s="300">
        <v>2434952</v>
      </c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</row>
    <row r="115" spans="1:31">
      <c r="A115" s="188" t="s">
        <v>49</v>
      </c>
      <c r="B115" s="300">
        <v>5702441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</row>
    <row r="116" spans="1:31">
      <c r="A116" s="188" t="s">
        <v>50</v>
      </c>
      <c r="B116" s="300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</row>
    <row r="117" spans="1:31" ht="13.5" thickBot="1">
      <c r="A117" s="188" t="s">
        <v>51</v>
      </c>
      <c r="B117" s="300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</row>
    <row r="118" spans="1:31" ht="16.5" thickTop="1" thickBot="1">
      <c r="A118" s="190" t="s">
        <v>52</v>
      </c>
      <c r="B118" s="293">
        <f>SUM(B67:B117)</f>
        <v>50387704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</row>
    <row r="119" spans="1:31" ht="13.5" thickTop="1">
      <c r="A119" s="380"/>
      <c r="B119" s="380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</row>
    <row r="120" spans="1:31">
      <c r="A120" s="380"/>
      <c r="B120" s="380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</row>
    <row r="121" spans="1:31">
      <c r="A121" s="379" t="s">
        <v>144</v>
      </c>
      <c r="B121" s="379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</row>
    <row r="122" spans="1:31">
      <c r="A122" s="379" t="s">
        <v>166</v>
      </c>
      <c r="B122" s="379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</row>
    <row r="123" spans="1:31">
      <c r="A123" s="379" t="s">
        <v>249</v>
      </c>
      <c r="B123" s="379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</row>
    <row r="124" spans="1:31">
      <c r="A124" s="379" t="s">
        <v>162</v>
      </c>
      <c r="B124" s="379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</row>
    <row r="125" spans="1:31" ht="13.5" thickBot="1">
      <c r="A125" s="191"/>
      <c r="B125" s="291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</row>
    <row r="126" spans="1:31" ht="14.25" thickTop="1" thickBot="1">
      <c r="A126" s="187" t="s">
        <v>0</v>
      </c>
      <c r="B126" s="289" t="s">
        <v>163</v>
      </c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</row>
    <row r="127" spans="1:31" ht="13.5" thickTop="1">
      <c r="A127" s="188" t="s">
        <v>1</v>
      </c>
      <c r="B127" s="300">
        <v>0</v>
      </c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</row>
    <row r="128" spans="1:31">
      <c r="A128" s="188" t="s">
        <v>2</v>
      </c>
      <c r="B128" s="300">
        <v>202238</v>
      </c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</row>
    <row r="129" spans="1:31">
      <c r="A129" s="188" t="s">
        <v>3</v>
      </c>
      <c r="B129" s="300">
        <v>0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</row>
    <row r="130" spans="1:31">
      <c r="A130" s="188" t="s">
        <v>4</v>
      </c>
      <c r="B130" s="300">
        <v>2187097</v>
      </c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</row>
    <row r="131" spans="1:31">
      <c r="A131" s="188" t="s">
        <v>5</v>
      </c>
      <c r="B131" s="300">
        <v>-32879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</row>
    <row r="132" spans="1:31">
      <c r="A132" s="188" t="s">
        <v>6</v>
      </c>
      <c r="B132" s="300">
        <v>12843160</v>
      </c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</row>
    <row r="133" spans="1:31">
      <c r="A133" s="188" t="s">
        <v>7</v>
      </c>
      <c r="B133" s="300">
        <v>0</v>
      </c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</row>
    <row r="134" spans="1:31">
      <c r="A134" s="188" t="s">
        <v>8</v>
      </c>
      <c r="B134" s="300">
        <v>-2606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</row>
    <row r="135" spans="1:31">
      <c r="A135" s="188" t="s">
        <v>9</v>
      </c>
      <c r="B135" s="300">
        <v>-168836</v>
      </c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</row>
    <row r="136" spans="1:31">
      <c r="A136" s="188" t="s">
        <v>10</v>
      </c>
      <c r="B136" s="300">
        <v>449332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</row>
    <row r="137" spans="1:31">
      <c r="A137" s="188" t="s">
        <v>11</v>
      </c>
      <c r="B137" s="300">
        <v>-5250</v>
      </c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</row>
    <row r="138" spans="1:31">
      <c r="A138" s="188" t="s">
        <v>12</v>
      </c>
      <c r="B138" s="300">
        <v>0</v>
      </c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</row>
    <row r="139" spans="1:31">
      <c r="A139" s="188" t="s">
        <v>13</v>
      </c>
      <c r="B139" s="300">
        <v>0</v>
      </c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</row>
    <row r="140" spans="1:31">
      <c r="A140" s="188" t="s">
        <v>14</v>
      </c>
      <c r="B140" s="300">
        <v>0</v>
      </c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</row>
    <row r="141" spans="1:31">
      <c r="A141" s="188" t="s">
        <v>15</v>
      </c>
      <c r="B141" s="300">
        <v>0</v>
      </c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</row>
    <row r="142" spans="1:31">
      <c r="A142" s="188" t="s">
        <v>16</v>
      </c>
      <c r="B142" s="300">
        <v>0</v>
      </c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</row>
    <row r="143" spans="1:31">
      <c r="A143" s="188" t="s">
        <v>17</v>
      </c>
      <c r="B143" s="300">
        <v>0</v>
      </c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</row>
    <row r="144" spans="1:31">
      <c r="A144" s="188" t="s">
        <v>18</v>
      </c>
      <c r="B144" s="300">
        <v>-25758</v>
      </c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</row>
    <row r="145" spans="1:31">
      <c r="A145" s="188" t="s">
        <v>19</v>
      </c>
      <c r="B145" s="300">
        <v>0</v>
      </c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</row>
    <row r="146" spans="1:31">
      <c r="A146" s="188" t="s">
        <v>20</v>
      </c>
      <c r="B146" s="300">
        <v>2640320</v>
      </c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</row>
    <row r="147" spans="1:31">
      <c r="A147" s="188" t="s">
        <v>21</v>
      </c>
      <c r="B147" s="300">
        <v>-175</v>
      </c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</row>
    <row r="148" spans="1:31">
      <c r="A148" s="188" t="s">
        <v>22</v>
      </c>
      <c r="B148" s="300">
        <v>0</v>
      </c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</row>
    <row r="149" spans="1:31">
      <c r="A149" s="188" t="s">
        <v>23</v>
      </c>
      <c r="B149" s="300">
        <v>-3577</v>
      </c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</row>
    <row r="150" spans="1:31">
      <c r="A150" s="188" t="s">
        <v>24</v>
      </c>
      <c r="B150" s="300">
        <v>0</v>
      </c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</row>
    <row r="151" spans="1:31">
      <c r="A151" s="188" t="s">
        <v>25</v>
      </c>
      <c r="B151" s="300">
        <v>815951</v>
      </c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</row>
    <row r="152" spans="1:31">
      <c r="A152" s="188" t="s">
        <v>26</v>
      </c>
      <c r="B152" s="300">
        <v>0</v>
      </c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</row>
    <row r="153" spans="1:31">
      <c r="A153" s="188" t="s">
        <v>27</v>
      </c>
      <c r="B153" s="300">
        <v>0</v>
      </c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</row>
    <row r="154" spans="1:31">
      <c r="A154" s="188" t="s">
        <v>28</v>
      </c>
      <c r="B154" s="300">
        <v>0</v>
      </c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</row>
    <row r="155" spans="1:31">
      <c r="A155" s="188" t="s">
        <v>29</v>
      </c>
      <c r="B155" s="300">
        <v>139221</v>
      </c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</row>
    <row r="156" spans="1:31">
      <c r="A156" s="188" t="s">
        <v>30</v>
      </c>
      <c r="B156" s="300">
        <v>221601</v>
      </c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</row>
    <row r="157" spans="1:31">
      <c r="A157" s="188" t="s">
        <v>31</v>
      </c>
      <c r="B157" s="300">
        <v>-73305</v>
      </c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</row>
    <row r="158" spans="1:31">
      <c r="A158" s="188" t="s">
        <v>32</v>
      </c>
      <c r="B158" s="300">
        <v>128792</v>
      </c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</row>
    <row r="159" spans="1:31">
      <c r="A159" s="188" t="s">
        <v>33</v>
      </c>
      <c r="B159" s="300">
        <v>901384</v>
      </c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</row>
    <row r="160" spans="1:31">
      <c r="A160" s="188" t="s">
        <v>34</v>
      </c>
      <c r="B160" s="300">
        <v>507012</v>
      </c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</row>
    <row r="161" spans="1:31">
      <c r="A161" s="188" t="s">
        <v>35</v>
      </c>
      <c r="B161" s="300">
        <v>226543</v>
      </c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</row>
    <row r="162" spans="1:31">
      <c r="A162" s="188" t="s">
        <v>36</v>
      </c>
      <c r="B162" s="300">
        <v>0</v>
      </c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</row>
    <row r="163" spans="1:31">
      <c r="A163" s="188" t="s">
        <v>37</v>
      </c>
      <c r="B163" s="300">
        <v>0</v>
      </c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</row>
    <row r="164" spans="1:31">
      <c r="A164" s="188" t="s">
        <v>38</v>
      </c>
      <c r="B164" s="300">
        <v>1902384</v>
      </c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</row>
    <row r="165" spans="1:31">
      <c r="A165" s="188" t="s">
        <v>39</v>
      </c>
      <c r="B165" s="300">
        <v>37825387</v>
      </c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</row>
    <row r="166" spans="1:31">
      <c r="A166" s="188" t="s">
        <v>40</v>
      </c>
      <c r="B166" s="300">
        <v>272862</v>
      </c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</row>
    <row r="167" spans="1:31">
      <c r="A167" s="188" t="s">
        <v>41</v>
      </c>
      <c r="B167" s="300">
        <v>1284750</v>
      </c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</row>
    <row r="168" spans="1:31">
      <c r="A168" s="188" t="s">
        <v>42</v>
      </c>
      <c r="B168" s="300">
        <v>0</v>
      </c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</row>
    <row r="169" spans="1:31">
      <c r="A169" s="188" t="s">
        <v>43</v>
      </c>
      <c r="B169" s="300">
        <v>0</v>
      </c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</row>
    <row r="170" spans="1:31">
      <c r="A170" s="188" t="s">
        <v>44</v>
      </c>
      <c r="B170" s="300">
        <v>-212</v>
      </c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</row>
    <row r="171" spans="1:31">
      <c r="A171" s="188" t="s">
        <v>45</v>
      </c>
      <c r="B171" s="300">
        <v>136686</v>
      </c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</row>
    <row r="172" spans="1:31">
      <c r="A172" s="188" t="s">
        <v>46</v>
      </c>
      <c r="B172" s="300">
        <v>11088264</v>
      </c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</row>
    <row r="173" spans="1:31">
      <c r="A173" s="188" t="s">
        <v>47</v>
      </c>
      <c r="B173" s="300">
        <v>14074090</v>
      </c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</row>
    <row r="174" spans="1:31">
      <c r="A174" s="188" t="s">
        <v>48</v>
      </c>
      <c r="B174" s="300">
        <v>-2272358</v>
      </c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</row>
    <row r="175" spans="1:31">
      <c r="A175" s="188" t="s">
        <v>49</v>
      </c>
      <c r="B175" s="300">
        <v>1178309</v>
      </c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</row>
    <row r="176" spans="1:31">
      <c r="A176" s="188" t="s">
        <v>50</v>
      </c>
      <c r="B176" s="300">
        <v>220371</v>
      </c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</row>
    <row r="177" spans="1:31" ht="13.5" thickBot="1">
      <c r="A177" s="188" t="s">
        <v>51</v>
      </c>
      <c r="B177" s="300">
        <v>0</v>
      </c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</row>
    <row r="178" spans="1:31" ht="14.25" thickTop="1" thickBot="1">
      <c r="A178" s="190" t="s">
        <v>52</v>
      </c>
      <c r="B178" s="290">
        <f>SUM(B127:B177)</f>
        <v>86660798</v>
      </c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</row>
    <row r="179" spans="1:31" ht="13.5" thickTop="1">
      <c r="A179" s="192"/>
      <c r="B179" s="294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</row>
    <row r="180" spans="1:31">
      <c r="A180" s="192"/>
      <c r="B180" s="294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</row>
    <row r="181" spans="1:31">
      <c r="A181" s="379" t="s">
        <v>144</v>
      </c>
      <c r="B181" s="379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</row>
    <row r="182" spans="1:31">
      <c r="A182" s="379" t="s">
        <v>166</v>
      </c>
      <c r="B182" s="379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</row>
    <row r="183" spans="1:31">
      <c r="A183" s="379" t="s">
        <v>250</v>
      </c>
      <c r="B183" s="379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</row>
    <row r="184" spans="1:31">
      <c r="A184" s="379" t="s">
        <v>162</v>
      </c>
      <c r="B184" s="379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</row>
    <row r="185" spans="1:31" ht="13.5" thickBot="1">
      <c r="A185" s="191"/>
      <c r="B185" s="291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</row>
    <row r="186" spans="1:31" ht="14.25" thickTop="1" thickBot="1">
      <c r="A186" s="187" t="s">
        <v>0</v>
      </c>
      <c r="B186" s="289" t="s">
        <v>163</v>
      </c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</row>
    <row r="187" spans="1:31" ht="13.5" thickTop="1">
      <c r="A187" s="188" t="s">
        <v>1</v>
      </c>
      <c r="B187" s="330">
        <v>0</v>
      </c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</row>
    <row r="188" spans="1:31">
      <c r="A188" s="188" t="s">
        <v>2</v>
      </c>
      <c r="B188" s="292">
        <v>464</v>
      </c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</row>
    <row r="189" spans="1:31">
      <c r="A189" s="188" t="s">
        <v>3</v>
      </c>
      <c r="B189" s="292">
        <v>0</v>
      </c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</row>
    <row r="190" spans="1:31">
      <c r="A190" s="188" t="s">
        <v>4</v>
      </c>
      <c r="B190" s="292">
        <v>1430073</v>
      </c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</row>
    <row r="191" spans="1:31">
      <c r="A191" s="188" t="s">
        <v>5</v>
      </c>
      <c r="B191" s="292">
        <v>494187</v>
      </c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</row>
    <row r="192" spans="1:31">
      <c r="A192" s="188" t="s">
        <v>6</v>
      </c>
      <c r="B192" s="292">
        <v>3531830</v>
      </c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</row>
    <row r="193" spans="1:31">
      <c r="A193" s="188" t="s">
        <v>7</v>
      </c>
      <c r="B193" s="292">
        <v>0</v>
      </c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</row>
    <row r="194" spans="1:31">
      <c r="A194" s="188" t="s">
        <v>8</v>
      </c>
      <c r="B194" s="292">
        <v>0</v>
      </c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</row>
    <row r="195" spans="1:31">
      <c r="A195" s="188" t="s">
        <v>9</v>
      </c>
      <c r="B195" s="292">
        <v>0</v>
      </c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</row>
    <row r="196" spans="1:31">
      <c r="A196" s="188" t="s">
        <v>10</v>
      </c>
      <c r="B196" s="292">
        <v>235027</v>
      </c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</row>
    <row r="197" spans="1:31">
      <c r="A197" s="188" t="s">
        <v>11</v>
      </c>
      <c r="B197" s="292">
        <v>0</v>
      </c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</row>
    <row r="198" spans="1:31">
      <c r="A198" s="188" t="s">
        <v>12</v>
      </c>
      <c r="B198" s="292">
        <v>0</v>
      </c>
      <c r="C198" s="191" t="s">
        <v>227</v>
      </c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</row>
    <row r="199" spans="1:31">
      <c r="A199" s="188" t="s">
        <v>13</v>
      </c>
      <c r="B199" s="292">
        <v>0</v>
      </c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</row>
    <row r="200" spans="1:31">
      <c r="A200" s="188" t="s">
        <v>14</v>
      </c>
      <c r="B200" s="292">
        <v>0</v>
      </c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</row>
    <row r="201" spans="1:31">
      <c r="A201" s="188" t="s">
        <v>15</v>
      </c>
      <c r="B201" s="292">
        <v>0</v>
      </c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</row>
    <row r="202" spans="1:31">
      <c r="A202" s="188" t="s">
        <v>16</v>
      </c>
      <c r="B202" s="292">
        <v>110272</v>
      </c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</row>
    <row r="203" spans="1:31">
      <c r="A203" s="188" t="s">
        <v>17</v>
      </c>
      <c r="B203" s="292">
        <v>359598</v>
      </c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</row>
    <row r="204" spans="1:31">
      <c r="A204" s="188" t="s">
        <v>18</v>
      </c>
      <c r="B204" s="292">
        <v>0</v>
      </c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</row>
    <row r="205" spans="1:31">
      <c r="A205" s="188" t="s">
        <v>19</v>
      </c>
      <c r="B205" s="292">
        <v>0</v>
      </c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</row>
    <row r="206" spans="1:31">
      <c r="A206" s="188" t="s">
        <v>20</v>
      </c>
      <c r="B206" s="292">
        <v>6609906</v>
      </c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</row>
    <row r="207" spans="1:31">
      <c r="A207" s="188" t="s">
        <v>21</v>
      </c>
      <c r="B207" s="292">
        <v>913676</v>
      </c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</row>
    <row r="208" spans="1:31">
      <c r="A208" s="188" t="s">
        <v>22</v>
      </c>
      <c r="B208" s="292">
        <v>0</v>
      </c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</row>
    <row r="209" spans="1:31">
      <c r="A209" s="188" t="s">
        <v>23</v>
      </c>
      <c r="B209" s="292">
        <v>0</v>
      </c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</row>
    <row r="210" spans="1:31">
      <c r="A210" s="188" t="s">
        <v>24</v>
      </c>
      <c r="B210" s="292">
        <v>0</v>
      </c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</row>
    <row r="211" spans="1:31">
      <c r="A211" s="188" t="s">
        <v>25</v>
      </c>
      <c r="B211" s="292">
        <v>26477873</v>
      </c>
      <c r="C211" s="191" t="s">
        <v>227</v>
      </c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</row>
    <row r="212" spans="1:31">
      <c r="A212" s="188" t="s">
        <v>26</v>
      </c>
      <c r="B212" s="292">
        <v>0</v>
      </c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</row>
    <row r="213" spans="1:31">
      <c r="A213" s="188" t="s">
        <v>27</v>
      </c>
      <c r="B213" s="292">
        <v>195174</v>
      </c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</row>
    <row r="214" spans="1:31">
      <c r="A214" s="188" t="s">
        <v>28</v>
      </c>
      <c r="B214" s="292">
        <v>44994</v>
      </c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</row>
    <row r="215" spans="1:31">
      <c r="A215" s="188" t="s">
        <v>29</v>
      </c>
      <c r="B215" s="292">
        <v>110010</v>
      </c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</row>
    <row r="216" spans="1:31">
      <c r="A216" s="188" t="s">
        <v>30</v>
      </c>
      <c r="B216" s="292">
        <v>35897</v>
      </c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</row>
    <row r="217" spans="1:31">
      <c r="A217" s="188" t="s">
        <v>31</v>
      </c>
      <c r="B217" s="292">
        <v>0</v>
      </c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</row>
    <row r="218" spans="1:31">
      <c r="A218" s="188" t="s">
        <v>32</v>
      </c>
      <c r="B218" s="292">
        <v>374603</v>
      </c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</row>
    <row r="219" spans="1:31">
      <c r="A219" s="188" t="s">
        <v>33</v>
      </c>
      <c r="B219" s="292">
        <v>826661</v>
      </c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</row>
    <row r="220" spans="1:31">
      <c r="A220" s="188" t="s">
        <v>34</v>
      </c>
      <c r="B220" s="292">
        <v>120221</v>
      </c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</row>
    <row r="221" spans="1:31">
      <c r="A221" s="188" t="s">
        <v>35</v>
      </c>
      <c r="B221" s="292">
        <v>71534</v>
      </c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</row>
    <row r="222" spans="1:31">
      <c r="A222" s="188" t="s">
        <v>36</v>
      </c>
      <c r="B222" s="292">
        <v>0</v>
      </c>
      <c r="C222" s="186" t="s">
        <v>227</v>
      </c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</row>
    <row r="223" spans="1:31">
      <c r="A223" s="188" t="s">
        <v>37</v>
      </c>
      <c r="B223" s="292">
        <v>0</v>
      </c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</row>
    <row r="224" spans="1:31">
      <c r="A224" s="188" t="s">
        <v>38</v>
      </c>
      <c r="B224" s="292">
        <v>0</v>
      </c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</row>
    <row r="225" spans="1:31">
      <c r="A225" s="188" t="s">
        <v>39</v>
      </c>
      <c r="B225" s="292">
        <v>460317</v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</row>
    <row r="226" spans="1:31">
      <c r="A226" s="188" t="s">
        <v>40</v>
      </c>
      <c r="B226" s="292">
        <v>23273</v>
      </c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</row>
    <row r="227" spans="1:31">
      <c r="A227" s="188" t="s">
        <v>41</v>
      </c>
      <c r="B227" s="292">
        <v>617330</v>
      </c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</row>
    <row r="228" spans="1:31">
      <c r="A228" s="188" t="s">
        <v>42</v>
      </c>
      <c r="B228" s="292">
        <v>0</v>
      </c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</row>
    <row r="229" spans="1:31">
      <c r="A229" s="188" t="s">
        <v>43</v>
      </c>
      <c r="B229" s="292">
        <v>0</v>
      </c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</row>
    <row r="230" spans="1:31">
      <c r="A230" s="188" t="s">
        <v>44</v>
      </c>
      <c r="B230" s="292">
        <v>0</v>
      </c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</row>
    <row r="231" spans="1:31">
      <c r="A231" s="188" t="s">
        <v>45</v>
      </c>
      <c r="B231" s="292">
        <v>442621</v>
      </c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</row>
    <row r="232" spans="1:31">
      <c r="A232" s="188" t="s">
        <v>46</v>
      </c>
      <c r="B232" s="292">
        <v>5601067</v>
      </c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</row>
    <row r="233" spans="1:31">
      <c r="A233" s="188" t="s">
        <v>47</v>
      </c>
      <c r="B233" s="292">
        <v>11766465</v>
      </c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</row>
    <row r="234" spans="1:31">
      <c r="A234" s="188" t="s">
        <v>48</v>
      </c>
      <c r="B234" s="292">
        <v>6567751</v>
      </c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</row>
    <row r="235" spans="1:31">
      <c r="A235" s="188" t="s">
        <v>49</v>
      </c>
      <c r="B235" s="292">
        <v>0</v>
      </c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</row>
    <row r="236" spans="1:31">
      <c r="A236" s="188" t="s">
        <v>50</v>
      </c>
      <c r="B236" s="292">
        <v>0</v>
      </c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</row>
    <row r="237" spans="1:31" ht="13.5" thickBot="1">
      <c r="A237" s="188" t="s">
        <v>51</v>
      </c>
      <c r="B237" s="292">
        <v>0</v>
      </c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</row>
    <row r="238" spans="1:31" ht="14.25" thickTop="1" thickBot="1">
      <c r="A238" s="190" t="s">
        <v>52</v>
      </c>
      <c r="B238" s="290">
        <f>SUM(B187:B237)</f>
        <v>67420824</v>
      </c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</row>
    <row r="239" spans="1:31" ht="13.5" thickTop="1">
      <c r="A239" s="186"/>
      <c r="B239" s="291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</row>
    <row r="240" spans="1:31">
      <c r="A240" s="186"/>
      <c r="B240" s="291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</row>
    <row r="241" spans="1:31">
      <c r="A241" s="186"/>
      <c r="B241" s="291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</row>
    <row r="242" spans="1:31">
      <c r="A242" s="186"/>
      <c r="B242" s="291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</row>
    <row r="243" spans="1:31">
      <c r="A243" s="186"/>
      <c r="B243" s="291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</row>
    <row r="244" spans="1:31">
      <c r="A244" s="186"/>
      <c r="B244" s="291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</row>
    <row r="245" spans="1:31">
      <c r="A245" s="186"/>
      <c r="B245" s="291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</row>
    <row r="246" spans="1:31">
      <c r="A246" s="186"/>
      <c r="B246" s="291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</row>
    <row r="247" spans="1:31">
      <c r="A247" s="186"/>
      <c r="B247" s="291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</row>
    <row r="248" spans="1:31">
      <c r="A248" s="186"/>
      <c r="B248" s="291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</row>
    <row r="249" spans="1:31">
      <c r="A249" s="186"/>
      <c r="B249" s="291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</row>
    <row r="250" spans="1:31">
      <c r="A250" s="186"/>
      <c r="B250" s="291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</row>
    <row r="251" spans="1:31">
      <c r="A251" s="186"/>
      <c r="B251" s="291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</row>
    <row r="252" spans="1:31">
      <c r="A252" s="186"/>
      <c r="B252" s="291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</row>
    <row r="253" spans="1:31">
      <c r="A253" s="186"/>
      <c r="B253" s="291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</row>
    <row r="254" spans="1:31">
      <c r="A254" s="186"/>
      <c r="B254" s="291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</row>
    <row r="255" spans="1:31">
      <c r="A255" s="186"/>
      <c r="B255" s="291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</row>
    <row r="256" spans="1:31">
      <c r="A256" s="186"/>
      <c r="B256" s="291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</row>
    <row r="257" spans="1:31">
      <c r="A257" s="186"/>
      <c r="B257" s="291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</row>
    <row r="258" spans="1:31">
      <c r="A258" s="186"/>
      <c r="B258" s="291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</row>
    <row r="259" spans="1:31">
      <c r="A259" s="186"/>
      <c r="B259" s="291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</row>
    <row r="260" spans="1:31">
      <c r="A260" s="186"/>
      <c r="B260" s="291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</row>
    <row r="261" spans="1:31">
      <c r="A261" s="186"/>
      <c r="B261" s="291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</row>
    <row r="262" spans="1:31">
      <c r="A262" s="186"/>
      <c r="B262" s="291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</row>
    <row r="263" spans="1:31">
      <c r="A263" s="186"/>
      <c r="B263" s="291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</row>
    <row r="264" spans="1:31">
      <c r="A264" s="186"/>
      <c r="B264" s="291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</row>
    <row r="265" spans="1:31">
      <c r="A265" s="186"/>
      <c r="B265" s="291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</row>
    <row r="266" spans="1:31">
      <c r="A266" s="186"/>
      <c r="B266" s="291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</row>
    <row r="267" spans="1:31">
      <c r="A267" s="186"/>
      <c r="B267" s="291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</row>
    <row r="268" spans="1:31">
      <c r="A268" s="186"/>
      <c r="B268" s="291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</row>
    <row r="269" spans="1:31">
      <c r="A269" s="186"/>
      <c r="B269" s="291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</row>
    <row r="270" spans="1:31">
      <c r="A270" s="186"/>
      <c r="B270" s="291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</row>
    <row r="271" spans="1:31">
      <c r="A271" s="186"/>
      <c r="B271" s="291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</row>
    <row r="272" spans="1:31">
      <c r="A272" s="186"/>
      <c r="B272" s="291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</row>
    <row r="273" spans="1:31">
      <c r="A273" s="186"/>
      <c r="B273" s="291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</row>
    <row r="274" spans="1:31">
      <c r="A274" s="186"/>
      <c r="B274" s="291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</row>
    <row r="275" spans="1:31">
      <c r="A275" s="186"/>
      <c r="B275" s="291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</row>
    <row r="276" spans="1:31">
      <c r="A276" s="186"/>
      <c r="B276" s="291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</row>
    <row r="277" spans="1:31">
      <c r="A277" s="186"/>
      <c r="B277" s="291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</row>
    <row r="278" spans="1:31">
      <c r="A278" s="186"/>
      <c r="B278" s="291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</row>
    <row r="279" spans="1:31">
      <c r="A279" s="186"/>
      <c r="B279" s="291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</row>
    <row r="280" spans="1:31">
      <c r="A280" s="186"/>
      <c r="B280" s="291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</row>
    <row r="281" spans="1:31">
      <c r="A281" s="186"/>
      <c r="B281" s="291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</row>
    <row r="282" spans="1:31">
      <c r="A282" s="186"/>
      <c r="B282" s="291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</row>
    <row r="283" spans="1:31">
      <c r="A283" s="186"/>
      <c r="B283" s="291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</row>
    <row r="284" spans="1:31">
      <c r="A284" s="186"/>
      <c r="B284" s="291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</row>
    <row r="285" spans="1:31">
      <c r="A285" s="186"/>
      <c r="B285" s="291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</row>
    <row r="286" spans="1:31">
      <c r="A286" s="186"/>
      <c r="B286" s="291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</row>
    <row r="287" spans="1:31">
      <c r="A287" s="186"/>
      <c r="B287" s="291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</row>
    <row r="288" spans="1:31">
      <c r="A288" s="186"/>
      <c r="B288" s="291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</row>
    <row r="289" spans="1:31">
      <c r="A289" s="186"/>
      <c r="B289" s="291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</row>
    <row r="290" spans="1:31">
      <c r="A290" s="186"/>
      <c r="B290" s="291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</row>
    <row r="291" spans="1:31">
      <c r="A291" s="186"/>
      <c r="B291" s="291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</row>
    <row r="292" spans="1:31">
      <c r="A292" s="186"/>
      <c r="B292" s="291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</row>
    <row r="293" spans="1:31">
      <c r="A293" s="186"/>
      <c r="B293" s="291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</row>
    <row r="294" spans="1:31">
      <c r="A294" s="186"/>
      <c r="B294" s="291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</row>
    <row r="295" spans="1:31">
      <c r="A295" s="186"/>
      <c r="B295" s="291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</row>
    <row r="296" spans="1:31">
      <c r="A296" s="186"/>
      <c r="B296" s="291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</row>
    <row r="297" spans="1:31">
      <c r="A297" s="186"/>
      <c r="B297" s="291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</row>
    <row r="298" spans="1:31">
      <c r="A298" s="186"/>
      <c r="B298" s="291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</row>
    <row r="299" spans="1:31">
      <c r="A299" s="186"/>
      <c r="B299" s="291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</row>
    <row r="300" spans="1:31">
      <c r="A300" s="186"/>
      <c r="B300" s="291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</row>
    <row r="301" spans="1:31">
      <c r="A301" s="186"/>
      <c r="B301" s="291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</row>
    <row r="302" spans="1:31">
      <c r="A302" s="186"/>
      <c r="B302" s="291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</row>
    <row r="303" spans="1:31">
      <c r="A303" s="186"/>
      <c r="B303" s="291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</row>
    <row r="304" spans="1:31">
      <c r="A304" s="186"/>
      <c r="B304" s="291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</row>
    <row r="305" spans="1:31">
      <c r="A305" s="186"/>
      <c r="B305" s="291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</row>
    <row r="306" spans="1:31">
      <c r="A306" s="186"/>
      <c r="B306" s="291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</row>
    <row r="307" spans="1:31">
      <c r="A307" s="186"/>
      <c r="B307" s="291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</row>
    <row r="308" spans="1:31">
      <c r="A308" s="186"/>
      <c r="B308" s="291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</row>
    <row r="309" spans="1:31">
      <c r="A309" s="186"/>
      <c r="B309" s="291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</row>
    <row r="310" spans="1:31">
      <c r="A310" s="186"/>
      <c r="B310" s="291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</row>
    <row r="311" spans="1:31">
      <c r="A311" s="186"/>
      <c r="B311" s="291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</row>
    <row r="312" spans="1:31">
      <c r="A312" s="186"/>
      <c r="B312" s="291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</row>
    <row r="313" spans="1:31">
      <c r="A313" s="186"/>
      <c r="B313" s="291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</row>
    <row r="314" spans="1:31">
      <c r="A314" s="186"/>
      <c r="B314" s="291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</row>
    <row r="315" spans="1:31">
      <c r="A315" s="186"/>
      <c r="B315" s="291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</row>
    <row r="316" spans="1:31">
      <c r="A316" s="186"/>
      <c r="B316" s="291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</row>
    <row r="317" spans="1:31">
      <c r="A317" s="186"/>
      <c r="B317" s="291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</row>
    <row r="318" spans="1:31">
      <c r="A318" s="186"/>
      <c r="B318" s="291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</row>
    <row r="319" spans="1:31">
      <c r="A319" s="186"/>
      <c r="B319" s="291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</row>
    <row r="320" spans="1:31">
      <c r="A320" s="186"/>
      <c r="B320" s="291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</row>
    <row r="321" spans="1:31">
      <c r="A321" s="186"/>
      <c r="B321" s="291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</row>
    <row r="322" spans="1:31">
      <c r="A322" s="186"/>
      <c r="B322" s="291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</row>
    <row r="323" spans="1:31">
      <c r="A323" s="186"/>
      <c r="B323" s="291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</row>
    <row r="324" spans="1:31">
      <c r="A324" s="186"/>
      <c r="B324" s="291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</row>
    <row r="325" spans="1:31">
      <c r="A325" s="186"/>
      <c r="B325" s="291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</row>
    <row r="326" spans="1:31">
      <c r="A326" s="186"/>
      <c r="B326" s="291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</row>
    <row r="327" spans="1:31">
      <c r="A327" s="186"/>
      <c r="B327" s="291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</row>
    <row r="328" spans="1:31">
      <c r="A328" s="186"/>
      <c r="B328" s="291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</row>
    <row r="329" spans="1:31">
      <c r="A329" s="186"/>
      <c r="B329" s="291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</row>
    <row r="330" spans="1:31">
      <c r="A330" s="186"/>
      <c r="B330" s="291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</row>
    <row r="331" spans="1:31">
      <c r="A331" s="186"/>
      <c r="B331" s="291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</row>
    <row r="332" spans="1:31">
      <c r="A332" s="186"/>
      <c r="B332" s="291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</row>
    <row r="333" spans="1:31">
      <c r="A333" s="186"/>
      <c r="B333" s="291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</row>
    <row r="334" spans="1:31">
      <c r="A334" s="186"/>
      <c r="B334" s="291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</row>
    <row r="335" spans="1:31">
      <c r="A335" s="186"/>
      <c r="B335" s="291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</row>
    <row r="336" spans="1:31">
      <c r="A336" s="186"/>
      <c r="B336" s="291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</row>
    <row r="337" spans="1:31">
      <c r="A337" s="186"/>
      <c r="B337" s="291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</row>
    <row r="338" spans="1:31">
      <c r="A338" s="186"/>
      <c r="B338" s="291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</row>
    <row r="339" spans="1:31">
      <c r="A339" s="186"/>
      <c r="B339" s="291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</row>
    <row r="340" spans="1:31">
      <c r="A340" s="186"/>
      <c r="B340" s="291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</row>
    <row r="341" spans="1:31">
      <c r="A341" s="186"/>
      <c r="B341" s="291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</row>
    <row r="342" spans="1:31">
      <c r="A342" s="186"/>
      <c r="B342" s="291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</row>
    <row r="343" spans="1:31">
      <c r="A343" s="186"/>
      <c r="B343" s="291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</row>
    <row r="344" spans="1:31">
      <c r="A344" s="186"/>
      <c r="B344" s="291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</row>
    <row r="345" spans="1:31">
      <c r="A345" s="186"/>
      <c r="B345" s="291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</row>
    <row r="346" spans="1:31">
      <c r="A346" s="186"/>
      <c r="B346" s="291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</row>
    <row r="347" spans="1:31">
      <c r="A347" s="186"/>
      <c r="B347" s="291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</row>
    <row r="348" spans="1:31">
      <c r="A348" s="186"/>
      <c r="B348" s="291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</row>
    <row r="349" spans="1:31">
      <c r="A349" s="186"/>
      <c r="B349" s="291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</row>
    <row r="350" spans="1:31">
      <c r="A350" s="186"/>
      <c r="B350" s="291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</row>
    <row r="351" spans="1:31">
      <c r="A351" s="186"/>
      <c r="B351" s="291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</row>
    <row r="352" spans="1:31">
      <c r="A352" s="186"/>
      <c r="B352" s="291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</row>
    <row r="353" spans="1:31">
      <c r="A353" s="186"/>
      <c r="B353" s="291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</row>
    <row r="354" spans="1:31">
      <c r="A354" s="186"/>
      <c r="B354" s="291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</row>
    <row r="355" spans="1:31">
      <c r="A355" s="186"/>
      <c r="B355" s="291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</row>
    <row r="356" spans="1:31">
      <c r="A356" s="186"/>
      <c r="B356" s="291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</row>
    <row r="357" spans="1:31">
      <c r="A357" s="186"/>
      <c r="B357" s="291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</row>
    <row r="358" spans="1:31">
      <c r="A358" s="186"/>
      <c r="B358" s="291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</row>
    <row r="359" spans="1:31">
      <c r="A359" s="186"/>
      <c r="B359" s="291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</row>
    <row r="360" spans="1:31">
      <c r="A360" s="186"/>
      <c r="B360" s="291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</row>
    <row r="361" spans="1:31">
      <c r="A361" s="186"/>
      <c r="B361" s="291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</row>
    <row r="362" spans="1:31">
      <c r="A362" s="186"/>
      <c r="B362" s="291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</row>
    <row r="363" spans="1:31">
      <c r="A363" s="186"/>
      <c r="B363" s="291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</row>
    <row r="364" spans="1:31">
      <c r="A364" s="186"/>
      <c r="B364" s="291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</row>
    <row r="365" spans="1:31">
      <c r="A365" s="186"/>
      <c r="B365" s="291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</row>
    <row r="366" spans="1:31">
      <c r="A366" s="186"/>
      <c r="B366" s="291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</row>
    <row r="367" spans="1:31">
      <c r="A367" s="186"/>
      <c r="B367" s="291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</row>
    <row r="368" spans="1:31">
      <c r="A368" s="186"/>
      <c r="B368" s="291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</row>
    <row r="369" spans="1:31">
      <c r="A369" s="186"/>
      <c r="B369" s="291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</row>
    <row r="370" spans="1:31">
      <c r="A370" s="186"/>
      <c r="B370" s="291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</row>
    <row r="371" spans="1:31">
      <c r="A371" s="186"/>
      <c r="B371" s="291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</row>
    <row r="372" spans="1:31">
      <c r="A372" s="186"/>
      <c r="B372" s="291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</row>
    <row r="373" spans="1:31">
      <c r="A373" s="186"/>
      <c r="B373" s="291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</row>
    <row r="374" spans="1:31">
      <c r="A374" s="186"/>
      <c r="B374" s="291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</row>
    <row r="375" spans="1:31">
      <c r="A375" s="186"/>
      <c r="B375" s="291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</row>
    <row r="376" spans="1:31">
      <c r="A376" s="186"/>
      <c r="B376" s="291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</row>
    <row r="377" spans="1:31">
      <c r="A377" s="186"/>
      <c r="B377" s="291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</row>
    <row r="378" spans="1:31">
      <c r="A378" s="186"/>
      <c r="B378" s="291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</row>
    <row r="379" spans="1:31">
      <c r="A379" s="186"/>
      <c r="B379" s="291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</row>
    <row r="380" spans="1:31">
      <c r="A380" s="186"/>
      <c r="B380" s="291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</row>
    <row r="381" spans="1:31">
      <c r="A381" s="186"/>
      <c r="B381" s="291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</row>
    <row r="382" spans="1:31">
      <c r="A382" s="186"/>
      <c r="B382" s="291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</row>
    <row r="383" spans="1:31">
      <c r="A383" s="186"/>
      <c r="B383" s="291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</row>
    <row r="384" spans="1:31">
      <c r="A384" s="186"/>
      <c r="B384" s="291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</row>
    <row r="385" spans="1:31">
      <c r="A385" s="186"/>
      <c r="B385" s="291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</row>
    <row r="386" spans="1:31">
      <c r="A386" s="186"/>
      <c r="B386" s="291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</row>
    <row r="387" spans="1:31">
      <c r="A387" s="186"/>
      <c r="B387" s="291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</row>
    <row r="388" spans="1:31">
      <c r="A388" s="186"/>
      <c r="B388" s="291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</row>
    <row r="389" spans="1:31">
      <c r="A389" s="186"/>
      <c r="B389" s="291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</row>
    <row r="390" spans="1:31">
      <c r="A390" s="186"/>
      <c r="B390" s="291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</row>
    <row r="391" spans="1:31">
      <c r="A391" s="186"/>
      <c r="B391" s="291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</row>
    <row r="392" spans="1:31">
      <c r="A392" s="186"/>
      <c r="B392" s="291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</row>
    <row r="393" spans="1:31">
      <c r="A393" s="186"/>
      <c r="B393" s="291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</row>
    <row r="394" spans="1:31">
      <c r="A394" s="186"/>
      <c r="B394" s="291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</row>
    <row r="395" spans="1:31">
      <c r="A395" s="186"/>
      <c r="B395" s="291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</row>
    <row r="396" spans="1:31">
      <c r="A396" s="186"/>
      <c r="B396" s="291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</row>
    <row r="397" spans="1:31">
      <c r="A397" s="186"/>
      <c r="B397" s="291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</row>
    <row r="398" spans="1:31">
      <c r="A398" s="186"/>
      <c r="B398" s="291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</row>
    <row r="399" spans="1:31">
      <c r="A399" s="186"/>
      <c r="B399" s="291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</row>
    <row r="400" spans="1:31">
      <c r="A400" s="186"/>
      <c r="B400" s="291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</row>
    <row r="401" spans="1:31">
      <c r="A401" s="186"/>
      <c r="B401" s="291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</row>
    <row r="402" spans="1:31">
      <c r="A402" s="186"/>
      <c r="B402" s="291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</row>
    <row r="403" spans="1:31">
      <c r="A403" s="186"/>
      <c r="B403" s="291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</row>
    <row r="404" spans="1:31">
      <c r="A404" s="186"/>
      <c r="B404" s="291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</row>
    <row r="405" spans="1:31">
      <c r="A405" s="186"/>
      <c r="B405" s="291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</row>
    <row r="406" spans="1:31">
      <c r="A406" s="186"/>
      <c r="B406" s="291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</row>
    <row r="407" spans="1:31">
      <c r="A407" s="186"/>
      <c r="B407" s="291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</row>
    <row r="408" spans="1:31">
      <c r="A408" s="186"/>
      <c r="B408" s="291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</row>
    <row r="409" spans="1:31">
      <c r="A409" s="186"/>
      <c r="B409" s="291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</row>
    <row r="410" spans="1:31">
      <c r="A410" s="186"/>
      <c r="B410" s="291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</row>
    <row r="411" spans="1:31">
      <c r="A411" s="186"/>
      <c r="B411" s="291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</row>
    <row r="412" spans="1:31">
      <c r="A412" s="186"/>
      <c r="B412" s="291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</row>
    <row r="413" spans="1:31">
      <c r="A413" s="186"/>
      <c r="B413" s="291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</row>
    <row r="414" spans="1:31">
      <c r="A414" s="186"/>
      <c r="B414" s="291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</row>
    <row r="415" spans="1:31">
      <c r="A415" s="186"/>
      <c r="B415" s="291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</row>
    <row r="416" spans="1:31">
      <c r="A416" s="186"/>
      <c r="B416" s="291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</row>
    <row r="417" spans="1:31">
      <c r="A417" s="186"/>
      <c r="B417" s="291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</row>
    <row r="418" spans="1:31">
      <c r="A418" s="186"/>
      <c r="B418" s="291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</row>
    <row r="419" spans="1:31">
      <c r="A419" s="186"/>
      <c r="B419" s="291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</row>
    <row r="420" spans="1:31">
      <c r="A420" s="186"/>
      <c r="B420" s="291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</row>
    <row r="421" spans="1:31">
      <c r="A421" s="186"/>
      <c r="B421" s="291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</row>
    <row r="422" spans="1:31">
      <c r="A422" s="186"/>
      <c r="B422" s="291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</row>
    <row r="423" spans="1:31">
      <c r="A423" s="186"/>
      <c r="B423" s="291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</row>
    <row r="424" spans="1:31">
      <c r="A424" s="186"/>
      <c r="B424" s="291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</row>
    <row r="425" spans="1:31">
      <c r="A425" s="186"/>
      <c r="B425" s="291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</row>
    <row r="426" spans="1:31">
      <c r="A426" s="186"/>
      <c r="B426" s="291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</row>
    <row r="427" spans="1:31">
      <c r="A427" s="186"/>
      <c r="B427" s="291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</row>
    <row r="428" spans="1:31">
      <c r="A428" s="186"/>
      <c r="B428" s="291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</row>
    <row r="429" spans="1:31">
      <c r="A429" s="186"/>
      <c r="B429" s="291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</row>
    <row r="430" spans="1:31">
      <c r="A430" s="186"/>
      <c r="B430" s="291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</row>
    <row r="431" spans="1:31">
      <c r="A431" s="186"/>
      <c r="B431" s="291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</row>
    <row r="432" spans="1:31">
      <c r="A432" s="186"/>
      <c r="B432" s="291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</row>
    <row r="433" spans="1:31">
      <c r="A433" s="186"/>
      <c r="B433" s="291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</row>
    <row r="434" spans="1:31">
      <c r="A434" s="186"/>
      <c r="B434" s="291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</row>
    <row r="435" spans="1:31">
      <c r="A435" s="186"/>
      <c r="B435" s="291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</row>
    <row r="436" spans="1:31">
      <c r="A436" s="186"/>
      <c r="B436" s="291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</row>
    <row r="437" spans="1:31">
      <c r="A437" s="186"/>
      <c r="B437" s="291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</row>
    <row r="438" spans="1:31">
      <c r="A438" s="186"/>
      <c r="B438" s="291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</row>
    <row r="439" spans="1:31">
      <c r="A439" s="186"/>
      <c r="B439" s="291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</row>
    <row r="440" spans="1:31">
      <c r="A440" s="186"/>
      <c r="B440" s="291"/>
      <c r="C440" s="186"/>
      <c r="D440" s="186"/>
      <c r="E440" s="186"/>
      <c r="F440" s="186"/>
      <c r="G440" s="186"/>
      <c r="H440" s="186"/>
      <c r="I440" s="186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</row>
    <row r="441" spans="1:31">
      <c r="A441" s="186"/>
      <c r="B441" s="291"/>
      <c r="C441" s="186"/>
      <c r="D441" s="186"/>
      <c r="E441" s="186"/>
      <c r="F441" s="186"/>
      <c r="G441" s="186"/>
      <c r="H441" s="186"/>
      <c r="I441" s="186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</row>
    <row r="442" spans="1:31">
      <c r="A442" s="186"/>
      <c r="B442" s="291"/>
      <c r="C442" s="186"/>
      <c r="D442" s="186"/>
      <c r="E442" s="186"/>
      <c r="F442" s="186"/>
      <c r="G442" s="186"/>
      <c r="H442" s="186"/>
      <c r="I442" s="186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</row>
    <row r="443" spans="1:31">
      <c r="A443" s="186"/>
      <c r="B443" s="291"/>
      <c r="C443" s="186"/>
      <c r="D443" s="186"/>
      <c r="E443" s="186"/>
      <c r="F443" s="186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</row>
    <row r="444" spans="1:31">
      <c r="A444" s="186"/>
      <c r="B444" s="291"/>
      <c r="C444" s="186"/>
      <c r="D444" s="186"/>
      <c r="E444" s="186"/>
      <c r="F444" s="186"/>
      <c r="G444" s="186"/>
      <c r="H444" s="186"/>
      <c r="I444" s="186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</row>
    <row r="445" spans="1:31">
      <c r="A445" s="186"/>
      <c r="B445" s="291"/>
      <c r="C445" s="186"/>
      <c r="D445" s="186"/>
      <c r="E445" s="186"/>
      <c r="F445" s="186"/>
      <c r="G445" s="186"/>
      <c r="H445" s="186"/>
      <c r="I445" s="186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</row>
    <row r="446" spans="1:31">
      <c r="A446" s="186"/>
      <c r="B446" s="291"/>
      <c r="C446" s="186"/>
      <c r="D446" s="186"/>
      <c r="E446" s="186"/>
      <c r="F446" s="186"/>
      <c r="G446" s="186"/>
      <c r="H446" s="186"/>
      <c r="I446" s="186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</row>
    <row r="447" spans="1:31">
      <c r="A447" s="186"/>
      <c r="B447" s="291"/>
      <c r="C447" s="186"/>
      <c r="D447" s="186"/>
      <c r="E447" s="186"/>
      <c r="F447" s="186"/>
      <c r="G447" s="186"/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</row>
    <row r="448" spans="1:31">
      <c r="A448" s="186"/>
      <c r="B448" s="291"/>
      <c r="C448" s="186"/>
      <c r="D448" s="186"/>
      <c r="E448" s="186"/>
      <c r="F448" s="186"/>
      <c r="G448" s="186"/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</row>
    <row r="449" spans="1:31">
      <c r="A449" s="186"/>
      <c r="B449" s="291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</row>
    <row r="450" spans="1:31">
      <c r="A450" s="186"/>
      <c r="B450" s="291"/>
      <c r="C450" s="186"/>
      <c r="D450" s="186"/>
      <c r="E450" s="186"/>
      <c r="F450" s="186"/>
      <c r="G450" s="186"/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</row>
    <row r="451" spans="1:31">
      <c r="A451" s="186"/>
      <c r="B451" s="291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</row>
    <row r="452" spans="1:31">
      <c r="A452" s="186"/>
      <c r="B452" s="291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  <c r="P452" s="186"/>
      <c r="Q452" s="186"/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</row>
    <row r="453" spans="1:31">
      <c r="A453" s="186"/>
      <c r="B453" s="291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</row>
    <row r="454" spans="1:31">
      <c r="A454" s="186"/>
      <c r="B454" s="291"/>
      <c r="C454" s="186"/>
      <c r="D454" s="186"/>
      <c r="E454" s="186"/>
      <c r="F454" s="186"/>
      <c r="G454" s="186"/>
      <c r="H454" s="186"/>
      <c r="I454" s="186"/>
      <c r="J454" s="186"/>
      <c r="K454" s="186"/>
      <c r="L454" s="186"/>
      <c r="M454" s="186"/>
      <c r="N454" s="186"/>
      <c r="O454" s="186"/>
      <c r="P454" s="186"/>
      <c r="Q454" s="186"/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</row>
    <row r="455" spans="1:31">
      <c r="A455" s="186"/>
      <c r="B455" s="291"/>
      <c r="C455" s="186"/>
      <c r="D455" s="186"/>
      <c r="E455" s="186"/>
      <c r="F455" s="186"/>
      <c r="G455" s="186"/>
      <c r="H455" s="186"/>
      <c r="I455" s="186"/>
      <c r="J455" s="186"/>
      <c r="K455" s="186"/>
      <c r="L455" s="186"/>
      <c r="M455" s="186"/>
      <c r="N455" s="186"/>
      <c r="O455" s="186"/>
      <c r="P455" s="186"/>
      <c r="Q455" s="186"/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</row>
    <row r="456" spans="1:31">
      <c r="A456" s="186"/>
      <c r="B456" s="291"/>
      <c r="C456" s="186"/>
      <c r="D456" s="186"/>
      <c r="E456" s="186"/>
      <c r="F456" s="186"/>
      <c r="G456" s="186"/>
      <c r="H456" s="186"/>
      <c r="I456" s="186"/>
      <c r="J456" s="186"/>
      <c r="K456" s="186"/>
      <c r="L456" s="186"/>
      <c r="M456" s="186"/>
      <c r="N456" s="186"/>
      <c r="O456" s="186"/>
      <c r="P456" s="186"/>
      <c r="Q456" s="186"/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</row>
    <row r="457" spans="1:31">
      <c r="A457" s="186"/>
      <c r="B457" s="291"/>
      <c r="C457" s="186"/>
      <c r="D457" s="186"/>
      <c r="E457" s="186"/>
      <c r="F457" s="186"/>
      <c r="G457" s="186"/>
      <c r="H457" s="186"/>
      <c r="I457" s="186"/>
      <c r="J457" s="186"/>
      <c r="K457" s="186"/>
      <c r="L457" s="186"/>
      <c r="M457" s="186"/>
      <c r="N457" s="186"/>
      <c r="O457" s="186"/>
      <c r="P457" s="186"/>
      <c r="Q457" s="186"/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</row>
    <row r="458" spans="1:31">
      <c r="A458" s="186"/>
      <c r="B458" s="291"/>
      <c r="C458" s="186"/>
      <c r="D458" s="186"/>
      <c r="E458" s="186"/>
      <c r="F458" s="186"/>
      <c r="G458" s="186"/>
      <c r="H458" s="186"/>
      <c r="I458" s="186"/>
      <c r="J458" s="186"/>
      <c r="K458" s="186"/>
      <c r="L458" s="186"/>
      <c r="M458" s="186"/>
      <c r="N458" s="186"/>
      <c r="O458" s="186"/>
      <c r="P458" s="186"/>
      <c r="Q458" s="186"/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</row>
    <row r="459" spans="1:31">
      <c r="A459" s="186"/>
      <c r="B459" s="291"/>
      <c r="C459" s="186"/>
      <c r="D459" s="186"/>
      <c r="E459" s="186"/>
      <c r="F459" s="186"/>
      <c r="G459" s="186"/>
      <c r="H459" s="186"/>
      <c r="I459" s="186"/>
      <c r="J459" s="186"/>
      <c r="K459" s="186"/>
      <c r="L459" s="186"/>
      <c r="M459" s="186"/>
      <c r="N459" s="186"/>
      <c r="O459" s="186"/>
      <c r="P459" s="186"/>
      <c r="Q459" s="186"/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</row>
    <row r="460" spans="1:31">
      <c r="A460" s="186"/>
      <c r="B460" s="291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</row>
    <row r="461" spans="1:31">
      <c r="A461" s="186"/>
      <c r="B461" s="291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</row>
    <row r="462" spans="1:31">
      <c r="A462" s="186"/>
      <c r="B462" s="291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186"/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</row>
    <row r="463" spans="1:31">
      <c r="A463" s="186"/>
      <c r="B463" s="291"/>
      <c r="C463" s="186"/>
      <c r="D463" s="186"/>
      <c r="E463" s="186"/>
      <c r="F463" s="186"/>
      <c r="G463" s="186"/>
      <c r="H463" s="186"/>
      <c r="I463" s="186"/>
      <c r="J463" s="186"/>
      <c r="K463" s="186"/>
      <c r="L463" s="186"/>
      <c r="M463" s="186"/>
      <c r="N463" s="186"/>
      <c r="O463" s="186"/>
      <c r="P463" s="186"/>
      <c r="Q463" s="186"/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</row>
    <row r="464" spans="1:31">
      <c r="A464" s="186"/>
      <c r="B464" s="291"/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186"/>
      <c r="P464" s="186"/>
      <c r="Q464" s="186"/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</row>
    <row r="465" spans="1:31">
      <c r="A465" s="186"/>
      <c r="B465" s="291"/>
      <c r="C465" s="186"/>
      <c r="D465" s="186"/>
      <c r="E465" s="186"/>
      <c r="F465" s="186"/>
      <c r="G465" s="186"/>
      <c r="H465" s="186"/>
      <c r="I465" s="186"/>
      <c r="J465" s="186"/>
      <c r="K465" s="186"/>
      <c r="L465" s="186"/>
      <c r="M465" s="186"/>
      <c r="N465" s="186"/>
      <c r="O465" s="186"/>
      <c r="P465" s="186"/>
      <c r="Q465" s="186"/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</row>
    <row r="466" spans="1:31">
      <c r="A466" s="186"/>
      <c r="B466" s="291"/>
      <c r="C466" s="186"/>
      <c r="D466" s="186"/>
      <c r="E466" s="186"/>
      <c r="F466" s="186"/>
      <c r="G466" s="186"/>
      <c r="H466" s="186"/>
      <c r="I466" s="186"/>
      <c r="J466" s="186"/>
      <c r="K466" s="186"/>
      <c r="L466" s="186"/>
      <c r="M466" s="186"/>
      <c r="N466" s="186"/>
      <c r="O466" s="186"/>
      <c r="P466" s="186"/>
      <c r="Q466" s="186"/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</row>
    <row r="467" spans="1:31">
      <c r="A467" s="186"/>
      <c r="B467" s="291"/>
      <c r="C467" s="18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</row>
    <row r="468" spans="1:31">
      <c r="A468" s="186"/>
      <c r="B468" s="291"/>
      <c r="C468" s="186"/>
      <c r="D468" s="186"/>
      <c r="E468" s="186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</row>
    <row r="469" spans="1:31">
      <c r="A469" s="186"/>
      <c r="B469" s="291"/>
      <c r="C469" s="186"/>
      <c r="D469" s="186"/>
      <c r="E469" s="186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</row>
    <row r="470" spans="1:31">
      <c r="A470" s="186"/>
      <c r="B470" s="291"/>
      <c r="C470" s="186"/>
      <c r="D470" s="186"/>
      <c r="E470" s="186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</row>
    <row r="471" spans="1:31">
      <c r="A471" s="186"/>
      <c r="B471" s="291"/>
      <c r="C471" s="186"/>
      <c r="D471" s="186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</row>
    <row r="472" spans="1:31">
      <c r="A472" s="186"/>
      <c r="B472" s="291"/>
      <c r="C472" s="18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</row>
    <row r="473" spans="1:31">
      <c r="A473" s="186"/>
      <c r="B473" s="291"/>
      <c r="C473" s="186"/>
      <c r="D473" s="186"/>
      <c r="E473" s="186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</row>
    <row r="474" spans="1:31">
      <c r="A474" s="186"/>
      <c r="B474" s="291"/>
      <c r="C474" s="186"/>
      <c r="D474" s="186"/>
      <c r="E474" s="186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</row>
    <row r="475" spans="1:31">
      <c r="A475" s="186"/>
      <c r="B475" s="291"/>
      <c r="C475" s="186"/>
      <c r="D475" s="186"/>
      <c r="E475" s="186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</row>
    <row r="476" spans="1:31">
      <c r="A476" s="186"/>
      <c r="B476" s="291"/>
      <c r="C476" s="186"/>
      <c r="D476" s="186"/>
      <c r="E476" s="186"/>
      <c r="F476" s="186"/>
      <c r="G476" s="186"/>
      <c r="H476" s="186"/>
      <c r="I476" s="186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</row>
    <row r="477" spans="1:31">
      <c r="A477" s="186"/>
      <c r="B477" s="291"/>
      <c r="C477" s="186"/>
      <c r="D477" s="186"/>
      <c r="E477" s="186"/>
      <c r="F477" s="186"/>
      <c r="G477" s="186"/>
      <c r="H477" s="186"/>
      <c r="I477" s="186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</row>
    <row r="478" spans="1:31">
      <c r="A478" s="186"/>
      <c r="B478" s="291"/>
      <c r="C478" s="186"/>
      <c r="D478" s="186"/>
      <c r="E478" s="186"/>
      <c r="F478" s="186"/>
      <c r="G478" s="186"/>
      <c r="H478" s="186"/>
      <c r="I478" s="186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</row>
    <row r="479" spans="1:31">
      <c r="A479" s="186"/>
      <c r="B479" s="291"/>
      <c r="C479" s="186"/>
      <c r="D479" s="186"/>
      <c r="E479" s="186"/>
      <c r="F479" s="186"/>
      <c r="G479" s="186"/>
      <c r="H479" s="186"/>
      <c r="I479" s="186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</row>
    <row r="480" spans="1:31">
      <c r="A480" s="186"/>
      <c r="B480" s="291"/>
      <c r="C480" s="186"/>
      <c r="D480" s="186"/>
      <c r="E480" s="186"/>
      <c r="F480" s="186"/>
      <c r="G480" s="186"/>
      <c r="H480" s="186"/>
      <c r="I480" s="186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</row>
    <row r="481" spans="1:31">
      <c r="A481" s="186"/>
      <c r="B481" s="291"/>
      <c r="C481" s="186"/>
      <c r="D481" s="186"/>
      <c r="E481" s="186"/>
      <c r="F481" s="186"/>
      <c r="G481" s="186"/>
      <c r="H481" s="186"/>
      <c r="I481" s="186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</row>
    <row r="482" spans="1:31">
      <c r="A482" s="186"/>
      <c r="B482" s="291"/>
      <c r="C482" s="186"/>
      <c r="D482" s="186"/>
      <c r="E482" s="186"/>
      <c r="F482" s="186"/>
      <c r="G482" s="186"/>
      <c r="H482" s="186"/>
      <c r="I482" s="186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</row>
    <row r="483" spans="1:31">
      <c r="A483" s="186"/>
      <c r="B483" s="291"/>
      <c r="C483" s="186"/>
      <c r="D483" s="186"/>
      <c r="E483" s="186"/>
      <c r="F483" s="186"/>
      <c r="G483" s="186"/>
      <c r="H483" s="186"/>
      <c r="I483" s="186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</row>
    <row r="484" spans="1:31">
      <c r="A484" s="186"/>
      <c r="B484" s="291"/>
      <c r="C484" s="186"/>
      <c r="D484" s="186"/>
      <c r="E484" s="186"/>
      <c r="F484" s="186"/>
      <c r="G484" s="186"/>
      <c r="H484" s="186"/>
      <c r="I484" s="186"/>
      <c r="J484" s="186"/>
      <c r="K484" s="186"/>
      <c r="L484" s="186"/>
      <c r="M484" s="186"/>
      <c r="N484" s="186"/>
      <c r="O484" s="186"/>
      <c r="P484" s="186"/>
      <c r="Q484" s="186"/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</row>
    <row r="485" spans="1:31">
      <c r="A485" s="186"/>
      <c r="B485" s="291"/>
      <c r="C485" s="186"/>
      <c r="D485" s="186"/>
      <c r="E485" s="186"/>
      <c r="F485" s="186"/>
      <c r="G485" s="186"/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</row>
    <row r="486" spans="1:31">
      <c r="A486" s="186"/>
      <c r="B486" s="291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  <c r="P486" s="186"/>
      <c r="Q486" s="186"/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</row>
    <row r="487" spans="1:31">
      <c r="A487" s="186"/>
      <c r="B487" s="291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  <c r="P487" s="186"/>
      <c r="Q487" s="186"/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</row>
    <row r="488" spans="1:31">
      <c r="A488" s="186"/>
      <c r="B488" s="291"/>
      <c r="C488" s="186"/>
      <c r="D488" s="186"/>
      <c r="E488" s="186"/>
      <c r="F488" s="186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</row>
    <row r="489" spans="1:31">
      <c r="A489" s="186"/>
      <c r="B489" s="291"/>
      <c r="C489" s="186"/>
      <c r="D489" s="186"/>
      <c r="E489" s="186"/>
      <c r="F489" s="186"/>
      <c r="G489" s="186"/>
      <c r="H489" s="186"/>
      <c r="I489" s="186"/>
      <c r="J489" s="186"/>
      <c r="K489" s="186"/>
      <c r="L489" s="186"/>
      <c r="M489" s="186"/>
      <c r="N489" s="186"/>
      <c r="O489" s="186"/>
      <c r="P489" s="186"/>
      <c r="Q489" s="186"/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</row>
    <row r="490" spans="1:31">
      <c r="A490" s="186"/>
      <c r="B490" s="291"/>
      <c r="C490" s="186"/>
      <c r="D490" s="186"/>
      <c r="E490" s="186"/>
      <c r="F490" s="186"/>
      <c r="G490" s="186"/>
      <c r="H490" s="186"/>
      <c r="I490" s="186"/>
      <c r="J490" s="186"/>
      <c r="K490" s="186"/>
      <c r="L490" s="186"/>
      <c r="M490" s="186"/>
      <c r="N490" s="186"/>
      <c r="O490" s="186"/>
      <c r="P490" s="186"/>
      <c r="Q490" s="186"/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</row>
    <row r="491" spans="1:31">
      <c r="A491" s="186"/>
      <c r="B491" s="291"/>
      <c r="C491" s="186"/>
      <c r="D491" s="186"/>
      <c r="E491" s="186"/>
      <c r="F491" s="186"/>
      <c r="G491" s="186"/>
      <c r="H491" s="186"/>
      <c r="I491" s="186"/>
      <c r="J491" s="186"/>
      <c r="K491" s="186"/>
      <c r="L491" s="186"/>
      <c r="M491" s="186"/>
      <c r="N491" s="186"/>
      <c r="O491" s="186"/>
      <c r="P491" s="186"/>
      <c r="Q491" s="186"/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</row>
    <row r="492" spans="1:31">
      <c r="A492" s="186"/>
      <c r="B492" s="291"/>
      <c r="C492" s="186"/>
      <c r="D492" s="186"/>
      <c r="E492" s="186"/>
      <c r="F492" s="186"/>
      <c r="G492" s="186"/>
      <c r="H492" s="186"/>
      <c r="I492" s="186"/>
      <c r="J492" s="186"/>
      <c r="K492" s="186"/>
      <c r="L492" s="186"/>
      <c r="M492" s="186"/>
      <c r="N492" s="186"/>
      <c r="O492" s="186"/>
      <c r="P492" s="186"/>
      <c r="Q492" s="186"/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</row>
    <row r="493" spans="1:31">
      <c r="A493" s="186"/>
      <c r="B493" s="291"/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6"/>
      <c r="P493" s="186"/>
      <c r="Q493" s="186"/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</row>
    <row r="494" spans="1:31">
      <c r="A494" s="186"/>
      <c r="B494" s="291"/>
      <c r="C494" s="186"/>
      <c r="D494" s="186"/>
      <c r="E494" s="186"/>
      <c r="F494" s="186"/>
      <c r="G494" s="186"/>
      <c r="H494" s="186"/>
      <c r="I494" s="186"/>
      <c r="J494" s="186"/>
      <c r="K494" s="186"/>
      <c r="L494" s="186"/>
      <c r="M494" s="186"/>
      <c r="N494" s="186"/>
      <c r="O494" s="186"/>
      <c r="P494" s="186"/>
      <c r="Q494" s="186"/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</row>
    <row r="495" spans="1:31">
      <c r="A495" s="186"/>
      <c r="B495" s="291"/>
      <c r="C495" s="186"/>
      <c r="D495" s="186"/>
      <c r="E495" s="186"/>
      <c r="F495" s="186"/>
      <c r="G495" s="186"/>
      <c r="H495" s="186"/>
      <c r="I495" s="186"/>
      <c r="J495" s="186"/>
      <c r="K495" s="186"/>
      <c r="L495" s="186"/>
      <c r="M495" s="186"/>
      <c r="N495" s="186"/>
      <c r="O495" s="186"/>
      <c r="P495" s="186"/>
      <c r="Q495" s="186"/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</row>
    <row r="496" spans="1:31">
      <c r="A496" s="186"/>
      <c r="B496" s="291"/>
      <c r="C496" s="186"/>
      <c r="D496" s="186"/>
      <c r="E496" s="186"/>
      <c r="F496" s="186"/>
      <c r="G496" s="186"/>
      <c r="H496" s="186"/>
      <c r="I496" s="186"/>
      <c r="J496" s="186"/>
      <c r="K496" s="186"/>
      <c r="L496" s="186"/>
      <c r="M496" s="186"/>
      <c r="N496" s="186"/>
      <c r="O496" s="186"/>
      <c r="P496" s="186"/>
      <c r="Q496" s="186"/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</row>
    <row r="497" spans="1:31">
      <c r="A497" s="186"/>
      <c r="B497" s="291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</row>
    <row r="498" spans="1:31">
      <c r="A498" s="186"/>
      <c r="B498" s="291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86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</row>
    <row r="499" spans="1:31">
      <c r="A499" s="186"/>
      <c r="B499" s="291"/>
      <c r="C499" s="186"/>
      <c r="D499" s="186"/>
      <c r="E499" s="186"/>
      <c r="F499" s="186"/>
      <c r="G499" s="186"/>
      <c r="H499" s="186"/>
      <c r="I499" s="186"/>
      <c r="J499" s="186"/>
      <c r="K499" s="186"/>
      <c r="L499" s="186"/>
      <c r="M499" s="186"/>
      <c r="N499" s="186"/>
      <c r="O499" s="186"/>
      <c r="P499" s="186"/>
      <c r="Q499" s="186"/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</row>
    <row r="500" spans="1:31">
      <c r="A500" s="186"/>
      <c r="B500" s="291"/>
      <c r="C500" s="186"/>
      <c r="D500" s="186"/>
      <c r="E500" s="186"/>
      <c r="F500" s="186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</row>
    <row r="501" spans="1:31">
      <c r="A501" s="186"/>
      <c r="B501" s="291"/>
      <c r="C501" s="186"/>
      <c r="D501" s="186"/>
      <c r="E501" s="186"/>
      <c r="F501" s="186"/>
      <c r="G501" s="186"/>
      <c r="H501" s="186"/>
      <c r="I501" s="186"/>
      <c r="J501" s="186"/>
      <c r="K501" s="186"/>
      <c r="L501" s="186"/>
      <c r="M501" s="186"/>
      <c r="N501" s="186"/>
      <c r="O501" s="186"/>
      <c r="P501" s="186"/>
      <c r="Q501" s="186"/>
      <c r="R501" s="186"/>
      <c r="S501" s="186"/>
      <c r="T501" s="186"/>
      <c r="U501" s="186"/>
      <c r="V501" s="186"/>
      <c r="W501" s="186"/>
      <c r="X501" s="186"/>
      <c r="Y501" s="186"/>
      <c r="Z501" s="186"/>
      <c r="AA501" s="186"/>
      <c r="AB501" s="186"/>
      <c r="AC501" s="186"/>
      <c r="AD501" s="186"/>
      <c r="AE501" s="186"/>
    </row>
    <row r="502" spans="1:31">
      <c r="A502" s="186"/>
      <c r="B502" s="291"/>
      <c r="C502" s="186"/>
      <c r="D502" s="186"/>
      <c r="E502" s="186"/>
      <c r="F502" s="186"/>
      <c r="G502" s="186"/>
      <c r="H502" s="186"/>
      <c r="I502" s="186"/>
      <c r="J502" s="186"/>
      <c r="K502" s="186"/>
      <c r="L502" s="186"/>
      <c r="M502" s="186"/>
      <c r="N502" s="186"/>
      <c r="O502" s="186"/>
      <c r="P502" s="186"/>
      <c r="Q502" s="186"/>
      <c r="R502" s="186"/>
      <c r="S502" s="186"/>
      <c r="T502" s="186"/>
      <c r="U502" s="186"/>
      <c r="V502" s="186"/>
      <c r="W502" s="186"/>
      <c r="X502" s="186"/>
      <c r="Y502" s="186"/>
      <c r="Z502" s="186"/>
      <c r="AA502" s="186"/>
      <c r="AB502" s="186"/>
      <c r="AC502" s="186"/>
      <c r="AD502" s="186"/>
      <c r="AE502" s="186"/>
    </row>
    <row r="503" spans="1:31">
      <c r="A503" s="186"/>
      <c r="B503" s="291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Y503" s="186"/>
      <c r="Z503" s="186"/>
      <c r="AA503" s="186"/>
      <c r="AB503" s="186"/>
      <c r="AC503" s="186"/>
      <c r="AD503" s="186"/>
      <c r="AE503" s="186"/>
    </row>
    <row r="504" spans="1:31">
      <c r="A504" s="186"/>
      <c r="B504" s="291"/>
      <c r="C504" s="186"/>
      <c r="D504" s="186"/>
      <c r="E504" s="186"/>
      <c r="F504" s="186"/>
      <c r="G504" s="186"/>
      <c r="H504" s="186"/>
      <c r="I504" s="186"/>
      <c r="J504" s="186"/>
      <c r="K504" s="186"/>
      <c r="L504" s="186"/>
      <c r="M504" s="186"/>
      <c r="N504" s="186"/>
      <c r="O504" s="186"/>
      <c r="P504" s="186"/>
      <c r="Q504" s="186"/>
      <c r="R504" s="186"/>
      <c r="S504" s="186"/>
      <c r="T504" s="186"/>
      <c r="U504" s="186"/>
      <c r="V504" s="186"/>
      <c r="W504" s="186"/>
      <c r="X504" s="186"/>
      <c r="Y504" s="186"/>
      <c r="Z504" s="186"/>
      <c r="AA504" s="186"/>
      <c r="AB504" s="186"/>
      <c r="AC504" s="186"/>
      <c r="AD504" s="186"/>
      <c r="AE504" s="186"/>
    </row>
    <row r="505" spans="1:31">
      <c r="A505" s="186"/>
      <c r="B505" s="291"/>
      <c r="C505" s="186"/>
      <c r="D505" s="186"/>
      <c r="E505" s="186"/>
      <c r="F505" s="186"/>
      <c r="G505" s="186"/>
      <c r="H505" s="186"/>
      <c r="I505" s="186"/>
      <c r="J505" s="186"/>
      <c r="K505" s="186"/>
      <c r="L505" s="186"/>
      <c r="M505" s="186"/>
      <c r="N505" s="186"/>
      <c r="O505" s="186"/>
      <c r="P505" s="186"/>
      <c r="Q505" s="186"/>
      <c r="R505" s="186"/>
      <c r="S505" s="186"/>
      <c r="T505" s="186"/>
      <c r="U505" s="186"/>
      <c r="V505" s="186"/>
      <c r="W505" s="186"/>
      <c r="X505" s="186"/>
      <c r="Y505" s="186"/>
      <c r="Z505" s="186"/>
      <c r="AA505" s="186"/>
      <c r="AB505" s="186"/>
      <c r="AC505" s="186"/>
      <c r="AD505" s="186"/>
      <c r="AE505" s="186"/>
    </row>
    <row r="506" spans="1:31">
      <c r="A506" s="186"/>
      <c r="B506" s="291"/>
      <c r="C506" s="186"/>
      <c r="D506" s="186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</row>
    <row r="507" spans="1:31">
      <c r="A507" s="186"/>
      <c r="B507" s="291"/>
      <c r="C507" s="186"/>
      <c r="D507" s="186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U507" s="186"/>
      <c r="V507" s="186"/>
      <c r="W507" s="186"/>
      <c r="X507" s="186"/>
      <c r="Y507" s="186"/>
      <c r="Z507" s="186"/>
      <c r="AA507" s="186"/>
      <c r="AB507" s="186"/>
      <c r="AC507" s="186"/>
      <c r="AD507" s="186"/>
      <c r="AE507" s="186"/>
    </row>
    <row r="508" spans="1:31">
      <c r="A508" s="186"/>
      <c r="B508" s="291"/>
      <c r="C508" s="186"/>
      <c r="D508" s="186"/>
      <c r="E508" s="186"/>
      <c r="F508" s="186"/>
      <c r="G508" s="186"/>
      <c r="H508" s="186"/>
      <c r="I508" s="186"/>
      <c r="J508" s="186"/>
      <c r="K508" s="186"/>
      <c r="L508" s="186"/>
      <c r="M508" s="186"/>
      <c r="N508" s="186"/>
      <c r="O508" s="186"/>
      <c r="P508" s="186"/>
      <c r="Q508" s="186"/>
      <c r="R508" s="186"/>
      <c r="S508" s="186"/>
      <c r="T508" s="186"/>
      <c r="U508" s="186"/>
      <c r="V508" s="186"/>
      <c r="W508" s="186"/>
      <c r="X508" s="186"/>
      <c r="Y508" s="186"/>
      <c r="Z508" s="186"/>
      <c r="AA508" s="186"/>
      <c r="AB508" s="186"/>
      <c r="AC508" s="186"/>
      <c r="AD508" s="186"/>
      <c r="AE508" s="186"/>
    </row>
    <row r="509" spans="1:31">
      <c r="A509" s="186"/>
      <c r="B509" s="291"/>
      <c r="C509" s="186"/>
      <c r="D509" s="186"/>
      <c r="E509" s="186"/>
      <c r="F509" s="186"/>
      <c r="G509" s="186"/>
      <c r="H509" s="186"/>
      <c r="I509" s="186"/>
      <c r="J509" s="186"/>
      <c r="K509" s="186"/>
      <c r="L509" s="186"/>
      <c r="M509" s="186"/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  <c r="AA509" s="186"/>
      <c r="AB509" s="186"/>
      <c r="AC509" s="186"/>
      <c r="AD509" s="186"/>
      <c r="AE509" s="186"/>
    </row>
    <row r="510" spans="1:31">
      <c r="A510" s="186"/>
      <c r="B510" s="291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</row>
    <row r="511" spans="1:31">
      <c r="A511" s="186"/>
      <c r="B511" s="291"/>
      <c r="C511" s="186"/>
      <c r="D511" s="186"/>
      <c r="E511" s="186"/>
      <c r="F511" s="186"/>
      <c r="G511" s="186"/>
      <c r="H511" s="186"/>
      <c r="I511" s="186"/>
      <c r="J511" s="186"/>
      <c r="K511" s="186"/>
      <c r="L511" s="186"/>
      <c r="M511" s="186"/>
      <c r="N511" s="186"/>
      <c r="O511" s="186"/>
      <c r="P511" s="186"/>
      <c r="Q511" s="186"/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</row>
    <row r="512" spans="1:31">
      <c r="A512" s="186"/>
      <c r="B512" s="291"/>
      <c r="C512" s="186"/>
      <c r="D512" s="186"/>
      <c r="E512" s="186"/>
      <c r="F512" s="186"/>
      <c r="G512" s="186"/>
      <c r="H512" s="186"/>
      <c r="I512" s="186"/>
      <c r="J512" s="186"/>
      <c r="K512" s="186"/>
      <c r="L512" s="186"/>
      <c r="M512" s="186"/>
      <c r="N512" s="186"/>
      <c r="O512" s="186"/>
      <c r="P512" s="186"/>
      <c r="Q512" s="186"/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</row>
    <row r="513" spans="1:31">
      <c r="A513" s="186"/>
      <c r="B513" s="291"/>
      <c r="C513" s="186"/>
      <c r="D513" s="186"/>
      <c r="E513" s="186"/>
      <c r="F513" s="186"/>
      <c r="G513" s="186"/>
      <c r="H513" s="186"/>
      <c r="I513" s="186"/>
      <c r="J513" s="186"/>
      <c r="K513" s="186"/>
      <c r="L513" s="186"/>
      <c r="M513" s="186"/>
      <c r="N513" s="186"/>
      <c r="O513" s="186"/>
      <c r="P513" s="186"/>
      <c r="Q513" s="186"/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</row>
    <row r="514" spans="1:31">
      <c r="A514" s="186"/>
      <c r="B514" s="291"/>
      <c r="C514" s="186"/>
      <c r="D514" s="186"/>
      <c r="E514" s="186"/>
      <c r="F514" s="186"/>
      <c r="G514" s="186"/>
      <c r="H514" s="186"/>
      <c r="I514" s="186"/>
      <c r="J514" s="186"/>
      <c r="K514" s="186"/>
      <c r="L514" s="186"/>
      <c r="M514" s="186"/>
      <c r="N514" s="186"/>
      <c r="O514" s="186"/>
      <c r="P514" s="186"/>
      <c r="Q514" s="186"/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</row>
    <row r="515" spans="1:31">
      <c r="A515" s="186"/>
      <c r="B515" s="291"/>
      <c r="C515" s="186"/>
      <c r="D515" s="186"/>
      <c r="E515" s="186"/>
      <c r="F515" s="186"/>
      <c r="G515" s="186"/>
      <c r="H515" s="186"/>
      <c r="I515" s="186"/>
      <c r="J515" s="186"/>
      <c r="K515" s="186"/>
      <c r="L515" s="186"/>
      <c r="M515" s="186"/>
      <c r="N515" s="186"/>
      <c r="O515" s="186"/>
      <c r="P515" s="186"/>
      <c r="Q515" s="186"/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</row>
    <row r="516" spans="1:31">
      <c r="A516" s="186"/>
      <c r="B516" s="291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186"/>
      <c r="N516" s="186"/>
      <c r="O516" s="186"/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</row>
    <row r="517" spans="1:31">
      <c r="A517" s="186"/>
      <c r="B517" s="291"/>
      <c r="C517" s="186"/>
      <c r="D517" s="186"/>
      <c r="E517" s="186"/>
      <c r="F517" s="186"/>
      <c r="G517" s="186"/>
      <c r="H517" s="186"/>
      <c r="I517" s="186"/>
      <c r="J517" s="186"/>
      <c r="K517" s="186"/>
      <c r="L517" s="186"/>
      <c r="M517" s="186"/>
      <c r="N517" s="186"/>
      <c r="O517" s="186"/>
      <c r="P517" s="186"/>
      <c r="Q517" s="186"/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</row>
    <row r="518" spans="1:31">
      <c r="A518" s="186"/>
      <c r="B518" s="291"/>
      <c r="C518" s="186"/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</row>
    <row r="519" spans="1:31">
      <c r="A519" s="186"/>
      <c r="B519" s="291"/>
      <c r="C519" s="186"/>
      <c r="D519" s="186"/>
      <c r="E519" s="186"/>
      <c r="F519" s="186"/>
      <c r="G519" s="186"/>
      <c r="H519" s="186"/>
      <c r="I519" s="186"/>
      <c r="J519" s="186"/>
      <c r="K519" s="186"/>
      <c r="L519" s="186"/>
      <c r="M519" s="186"/>
      <c r="N519" s="186"/>
      <c r="O519" s="186"/>
      <c r="P519" s="186"/>
      <c r="Q519" s="186"/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  <c r="AB519" s="186"/>
      <c r="AC519" s="186"/>
      <c r="AD519" s="186"/>
      <c r="AE519" s="186"/>
    </row>
    <row r="520" spans="1:31">
      <c r="A520" s="186"/>
      <c r="B520" s="291"/>
      <c r="C520" s="186"/>
      <c r="D520" s="186"/>
      <c r="E520" s="186"/>
      <c r="F520" s="186"/>
      <c r="G520" s="186"/>
      <c r="H520" s="186"/>
      <c r="I520" s="186"/>
      <c r="J520" s="186"/>
      <c r="K520" s="186"/>
      <c r="L520" s="186"/>
      <c r="M520" s="186"/>
      <c r="N520" s="186"/>
      <c r="O520" s="186"/>
      <c r="P520" s="186"/>
      <c r="Q520" s="186"/>
      <c r="R520" s="186"/>
      <c r="S520" s="186"/>
      <c r="T520" s="186"/>
      <c r="U520" s="186"/>
      <c r="V520" s="186"/>
      <c r="W520" s="186"/>
      <c r="X520" s="186"/>
      <c r="Y520" s="186"/>
      <c r="Z520" s="186"/>
      <c r="AA520" s="186"/>
      <c r="AB520" s="186"/>
      <c r="AC520" s="186"/>
      <c r="AD520" s="186"/>
      <c r="AE520" s="186"/>
    </row>
    <row r="521" spans="1:31">
      <c r="A521" s="186"/>
      <c r="B521" s="291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  <c r="AB521" s="186"/>
      <c r="AC521" s="186"/>
      <c r="AD521" s="186"/>
      <c r="AE521" s="186"/>
    </row>
    <row r="522" spans="1:31">
      <c r="A522" s="186"/>
      <c r="B522" s="291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  <c r="P522" s="186"/>
      <c r="Q522" s="186"/>
      <c r="R522" s="186"/>
      <c r="S522" s="186"/>
      <c r="T522" s="186"/>
      <c r="U522" s="186"/>
      <c r="V522" s="186"/>
      <c r="W522" s="186"/>
      <c r="X522" s="186"/>
      <c r="Y522" s="186"/>
      <c r="Z522" s="186"/>
      <c r="AA522" s="186"/>
      <c r="AB522" s="186"/>
      <c r="AC522" s="186"/>
      <c r="AD522" s="186"/>
      <c r="AE522" s="186"/>
    </row>
    <row r="523" spans="1:31">
      <c r="A523" s="186"/>
      <c r="B523" s="291"/>
      <c r="C523" s="186"/>
      <c r="D523" s="186"/>
      <c r="E523" s="186"/>
      <c r="F523" s="186"/>
      <c r="G523" s="186"/>
      <c r="H523" s="186"/>
      <c r="I523" s="186"/>
      <c r="J523" s="186"/>
      <c r="K523" s="186"/>
      <c r="L523" s="186"/>
      <c r="M523" s="186"/>
      <c r="N523" s="186"/>
      <c r="O523" s="186"/>
      <c r="P523" s="186"/>
      <c r="Q523" s="186"/>
      <c r="R523" s="186"/>
      <c r="S523" s="186"/>
      <c r="T523" s="186"/>
      <c r="U523" s="186"/>
      <c r="V523" s="186"/>
      <c r="W523" s="186"/>
      <c r="X523" s="186"/>
      <c r="Y523" s="186"/>
      <c r="Z523" s="186"/>
      <c r="AA523" s="186"/>
      <c r="AB523" s="186"/>
      <c r="AC523" s="186"/>
      <c r="AD523" s="186"/>
      <c r="AE523" s="186"/>
    </row>
    <row r="524" spans="1:31">
      <c r="A524" s="186"/>
      <c r="B524" s="291"/>
      <c r="C524" s="186"/>
      <c r="D524" s="186"/>
      <c r="E524" s="186"/>
      <c r="F524" s="186"/>
      <c r="G524" s="186"/>
      <c r="H524" s="186"/>
      <c r="I524" s="186"/>
      <c r="J524" s="186"/>
      <c r="K524" s="186"/>
      <c r="L524" s="186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  <c r="Z524" s="186"/>
      <c r="AA524" s="186"/>
      <c r="AB524" s="186"/>
      <c r="AC524" s="186"/>
      <c r="AD524" s="186"/>
      <c r="AE524" s="186"/>
    </row>
    <row r="525" spans="1:31">
      <c r="A525" s="186"/>
      <c r="B525" s="291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186"/>
      <c r="N525" s="186"/>
      <c r="O525" s="186"/>
      <c r="P525" s="186"/>
      <c r="Q525" s="186"/>
      <c r="R525" s="186"/>
      <c r="S525" s="186"/>
      <c r="T525" s="186"/>
      <c r="U525" s="186"/>
      <c r="V525" s="186"/>
      <c r="W525" s="186"/>
      <c r="X525" s="186"/>
      <c r="Y525" s="186"/>
      <c r="Z525" s="186"/>
      <c r="AA525" s="186"/>
      <c r="AB525" s="186"/>
      <c r="AC525" s="186"/>
      <c r="AD525" s="186"/>
      <c r="AE525" s="186"/>
    </row>
    <row r="526" spans="1:31">
      <c r="A526" s="186"/>
      <c r="B526" s="291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186"/>
      <c r="N526" s="186"/>
      <c r="O526" s="186"/>
      <c r="P526" s="186"/>
      <c r="Q526" s="186"/>
      <c r="R526" s="186"/>
      <c r="S526" s="186"/>
      <c r="T526" s="186"/>
      <c r="U526" s="186"/>
      <c r="V526" s="186"/>
      <c r="W526" s="186"/>
      <c r="X526" s="186"/>
      <c r="Y526" s="186"/>
      <c r="Z526" s="186"/>
      <c r="AA526" s="186"/>
      <c r="AB526" s="186"/>
      <c r="AC526" s="186"/>
      <c r="AD526" s="186"/>
      <c r="AE526" s="186"/>
    </row>
    <row r="527" spans="1:31">
      <c r="A527" s="186"/>
      <c r="B527" s="291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  <c r="AA527" s="186"/>
      <c r="AB527" s="186"/>
      <c r="AC527" s="186"/>
      <c r="AD527" s="186"/>
      <c r="AE527" s="186"/>
    </row>
    <row r="528" spans="1:31">
      <c r="A528" s="186"/>
      <c r="B528" s="291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186"/>
      <c r="N528" s="186"/>
      <c r="O528" s="186"/>
      <c r="P528" s="186"/>
      <c r="Q528" s="186"/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</row>
    <row r="529" spans="1:31">
      <c r="A529" s="186"/>
      <c r="B529" s="291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</row>
    <row r="530" spans="1:31">
      <c r="A530" s="186"/>
      <c r="B530" s="291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</row>
    <row r="531" spans="1:31">
      <c r="A531" s="186"/>
      <c r="B531" s="291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</row>
    <row r="532" spans="1:31">
      <c r="A532" s="186"/>
      <c r="B532" s="291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</row>
    <row r="533" spans="1:31">
      <c r="A533" s="186"/>
      <c r="B533" s="291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</row>
    <row r="534" spans="1:31">
      <c r="A534" s="186"/>
      <c r="B534" s="291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</row>
    <row r="535" spans="1:31">
      <c r="A535" s="186"/>
      <c r="B535" s="291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</row>
    <row r="536" spans="1:31">
      <c r="A536" s="186"/>
      <c r="B536" s="291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</row>
    <row r="537" spans="1:31">
      <c r="A537" s="186"/>
      <c r="B537" s="291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</row>
    <row r="538" spans="1:31">
      <c r="A538" s="186"/>
      <c r="B538" s="291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186"/>
      <c r="N538" s="186"/>
      <c r="O538" s="186"/>
      <c r="P538" s="186"/>
      <c r="Q538" s="186"/>
      <c r="R538" s="186"/>
      <c r="S538" s="186"/>
      <c r="T538" s="186"/>
      <c r="U538" s="186"/>
      <c r="V538" s="186"/>
      <c r="W538" s="186"/>
      <c r="X538" s="186"/>
      <c r="Y538" s="186"/>
      <c r="Z538" s="186"/>
      <c r="AA538" s="186"/>
      <c r="AB538" s="186"/>
      <c r="AC538" s="186"/>
      <c r="AD538" s="186"/>
      <c r="AE538" s="186"/>
    </row>
    <row r="539" spans="1:31">
      <c r="A539" s="186"/>
      <c r="B539" s="291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186"/>
      <c r="N539" s="186"/>
      <c r="O539" s="186"/>
      <c r="P539" s="186"/>
      <c r="Q539" s="186"/>
      <c r="R539" s="186"/>
      <c r="S539" s="186"/>
      <c r="T539" s="186"/>
      <c r="U539" s="186"/>
      <c r="V539" s="186"/>
      <c r="W539" s="186"/>
      <c r="X539" s="186"/>
      <c r="Y539" s="186"/>
      <c r="Z539" s="186"/>
      <c r="AA539" s="186"/>
      <c r="AB539" s="186"/>
      <c r="AC539" s="186"/>
      <c r="AD539" s="186"/>
      <c r="AE539" s="186"/>
    </row>
    <row r="540" spans="1:31">
      <c r="A540" s="186"/>
      <c r="B540" s="291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U540" s="186"/>
      <c r="V540" s="186"/>
      <c r="W540" s="186"/>
      <c r="X540" s="186"/>
      <c r="Y540" s="186"/>
      <c r="Z540" s="186"/>
      <c r="AA540" s="186"/>
      <c r="AB540" s="186"/>
      <c r="AC540" s="186"/>
      <c r="AD540" s="186"/>
      <c r="AE540" s="186"/>
    </row>
    <row r="541" spans="1:31">
      <c r="A541" s="186"/>
      <c r="B541" s="291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U541" s="186"/>
      <c r="V541" s="186"/>
      <c r="W541" s="186"/>
      <c r="X541" s="186"/>
      <c r="Y541" s="186"/>
      <c r="Z541" s="186"/>
      <c r="AA541" s="186"/>
      <c r="AB541" s="186"/>
      <c r="AC541" s="186"/>
      <c r="AD541" s="186"/>
      <c r="AE541" s="186"/>
    </row>
    <row r="542" spans="1:31">
      <c r="A542" s="186"/>
      <c r="B542" s="291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  <c r="AB542" s="186"/>
      <c r="AC542" s="186"/>
      <c r="AD542" s="186"/>
      <c r="AE542" s="186"/>
    </row>
    <row r="543" spans="1:31">
      <c r="A543" s="186"/>
      <c r="B543" s="291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  <c r="AB543" s="186"/>
      <c r="AC543" s="186"/>
      <c r="AD543" s="186"/>
      <c r="AE543" s="186"/>
    </row>
    <row r="544" spans="1:31">
      <c r="A544" s="186"/>
      <c r="B544" s="291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  <c r="AB544" s="186"/>
      <c r="AC544" s="186"/>
      <c r="AD544" s="186"/>
      <c r="AE544" s="186"/>
    </row>
    <row r="545" spans="1:31">
      <c r="A545" s="186"/>
      <c r="B545" s="291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  <c r="AB545" s="186"/>
      <c r="AC545" s="186"/>
      <c r="AD545" s="186"/>
      <c r="AE545" s="186"/>
    </row>
    <row r="546" spans="1:31">
      <c r="A546" s="186"/>
      <c r="B546" s="291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  <c r="AB546" s="186"/>
      <c r="AC546" s="186"/>
      <c r="AD546" s="186"/>
      <c r="AE546" s="186"/>
    </row>
    <row r="547" spans="1:31">
      <c r="A547" s="186"/>
      <c r="B547" s="291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</row>
    <row r="548" spans="1:31">
      <c r="A548" s="186"/>
      <c r="B548" s="291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</row>
    <row r="549" spans="1:31">
      <c r="A549" s="186"/>
      <c r="B549" s="291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  <c r="AC549" s="186"/>
      <c r="AD549" s="186"/>
      <c r="AE549" s="186"/>
    </row>
    <row r="550" spans="1:31">
      <c r="A550" s="186"/>
      <c r="B550" s="291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  <c r="AB550" s="186"/>
      <c r="AC550" s="186"/>
      <c r="AD550" s="186"/>
      <c r="AE550" s="186"/>
    </row>
    <row r="551" spans="1:31">
      <c r="A551" s="186"/>
      <c r="B551" s="291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186"/>
      <c r="N551" s="186"/>
      <c r="O551" s="186"/>
      <c r="P551" s="186"/>
      <c r="Q551" s="186"/>
      <c r="R551" s="186"/>
      <c r="S551" s="186"/>
      <c r="T551" s="186"/>
      <c r="U551" s="186"/>
      <c r="V551" s="186"/>
      <c r="W551" s="186"/>
      <c r="X551" s="186"/>
      <c r="Y551" s="186"/>
      <c r="Z551" s="186"/>
      <c r="AA551" s="186"/>
      <c r="AB551" s="186"/>
      <c r="AC551" s="186"/>
      <c r="AD551" s="186"/>
      <c r="AE551" s="186"/>
    </row>
    <row r="552" spans="1:31">
      <c r="A552" s="186"/>
      <c r="B552" s="291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186"/>
      <c r="N552" s="186"/>
      <c r="O552" s="186"/>
      <c r="P552" s="186"/>
      <c r="Q552" s="186"/>
      <c r="R552" s="186"/>
      <c r="S552" s="186"/>
      <c r="T552" s="186"/>
      <c r="U552" s="186"/>
      <c r="V552" s="186"/>
      <c r="W552" s="186"/>
      <c r="X552" s="186"/>
      <c r="Y552" s="186"/>
      <c r="Z552" s="186"/>
      <c r="AA552" s="186"/>
      <c r="AB552" s="186"/>
      <c r="AC552" s="186"/>
      <c r="AD552" s="186"/>
      <c r="AE552" s="186"/>
    </row>
    <row r="553" spans="1:31">
      <c r="A553" s="186"/>
      <c r="B553" s="291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Y553" s="186"/>
      <c r="Z553" s="186"/>
      <c r="AA553" s="186"/>
      <c r="AB553" s="186"/>
      <c r="AC553" s="186"/>
      <c r="AD553" s="186"/>
      <c r="AE553" s="186"/>
    </row>
    <row r="554" spans="1:31">
      <c r="A554" s="186"/>
      <c r="B554" s="291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</row>
    <row r="555" spans="1:31">
      <c r="A555" s="186"/>
      <c r="B555" s="291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  <c r="P555" s="186"/>
      <c r="Q555" s="186"/>
      <c r="R555" s="186"/>
      <c r="S555" s="186"/>
      <c r="T555" s="186"/>
      <c r="U555" s="186"/>
      <c r="V555" s="186"/>
      <c r="W555" s="186"/>
      <c r="X555" s="186"/>
      <c r="Y555" s="186"/>
      <c r="Z555" s="186"/>
      <c r="AA555" s="186"/>
      <c r="AB555" s="186"/>
      <c r="AC555" s="186"/>
      <c r="AD555" s="186"/>
      <c r="AE555" s="186"/>
    </row>
    <row r="556" spans="1:31">
      <c r="A556" s="186"/>
      <c r="B556" s="291"/>
      <c r="C556" s="186"/>
      <c r="D556" s="186"/>
      <c r="E556" s="186"/>
      <c r="F556" s="186"/>
      <c r="G556" s="186"/>
      <c r="H556" s="186"/>
      <c r="I556" s="186"/>
      <c r="J556" s="186"/>
      <c r="K556" s="186"/>
      <c r="L556" s="186"/>
      <c r="M556" s="186"/>
      <c r="N556" s="186"/>
      <c r="O556" s="186"/>
      <c r="P556" s="186"/>
      <c r="Q556" s="186"/>
      <c r="R556" s="186"/>
      <c r="S556" s="186"/>
      <c r="T556" s="186"/>
      <c r="U556" s="186"/>
      <c r="V556" s="186"/>
      <c r="W556" s="186"/>
      <c r="X556" s="186"/>
      <c r="Y556" s="186"/>
      <c r="Z556" s="186"/>
      <c r="AA556" s="186"/>
      <c r="AB556" s="186"/>
      <c r="AC556" s="186"/>
      <c r="AD556" s="186"/>
      <c r="AE556" s="186"/>
    </row>
    <row r="557" spans="1:31">
      <c r="A557" s="186"/>
      <c r="B557" s="291"/>
      <c r="C557" s="186"/>
      <c r="D557" s="186"/>
      <c r="E557" s="186"/>
      <c r="F557" s="186"/>
      <c r="G557" s="186"/>
      <c r="H557" s="186"/>
      <c r="I557" s="186"/>
      <c r="J557" s="186"/>
      <c r="K557" s="186"/>
      <c r="L557" s="186"/>
      <c r="M557" s="186"/>
      <c r="N557" s="186"/>
      <c r="O557" s="186"/>
      <c r="P557" s="186"/>
      <c r="Q557" s="186"/>
      <c r="R557" s="186"/>
      <c r="S557" s="186"/>
      <c r="T557" s="186"/>
      <c r="U557" s="186"/>
      <c r="V557" s="186"/>
      <c r="W557" s="186"/>
      <c r="X557" s="186"/>
      <c r="Y557" s="186"/>
      <c r="Z557" s="186"/>
      <c r="AA557" s="186"/>
      <c r="AB557" s="186"/>
      <c r="AC557" s="186"/>
      <c r="AD557" s="186"/>
      <c r="AE557" s="186"/>
    </row>
    <row r="558" spans="1:31">
      <c r="A558" s="186"/>
      <c r="B558" s="291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  <c r="AA558" s="186"/>
      <c r="AB558" s="186"/>
      <c r="AC558" s="186"/>
      <c r="AD558" s="186"/>
      <c r="AE558" s="186"/>
    </row>
    <row r="559" spans="1:31">
      <c r="A559" s="186"/>
      <c r="B559" s="291"/>
      <c r="C559" s="186"/>
      <c r="D559" s="186"/>
      <c r="E559" s="186"/>
      <c r="F559" s="186"/>
      <c r="G559" s="186"/>
      <c r="H559" s="186"/>
      <c r="I559" s="186"/>
      <c r="J559" s="186"/>
      <c r="K559" s="186"/>
      <c r="L559" s="186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/>
      <c r="X559" s="186"/>
      <c r="Y559" s="186"/>
      <c r="Z559" s="186"/>
      <c r="AA559" s="186"/>
      <c r="AB559" s="186"/>
      <c r="AC559" s="186"/>
      <c r="AD559" s="186"/>
      <c r="AE559" s="186"/>
    </row>
    <row r="560" spans="1:31">
      <c r="A560" s="186"/>
      <c r="B560" s="291"/>
      <c r="C560" s="186"/>
      <c r="D560" s="186"/>
      <c r="E560" s="186"/>
      <c r="F560" s="186"/>
      <c r="G560" s="186"/>
      <c r="H560" s="186"/>
      <c r="I560" s="186"/>
      <c r="J560" s="186"/>
      <c r="K560" s="186"/>
      <c r="L560" s="186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  <c r="AA560" s="186"/>
      <c r="AB560" s="186"/>
      <c r="AC560" s="186"/>
      <c r="AD560" s="186"/>
      <c r="AE560" s="186"/>
    </row>
    <row r="561" spans="1:31">
      <c r="A561" s="186"/>
      <c r="B561" s="291"/>
      <c r="C561" s="186"/>
      <c r="D561" s="186"/>
      <c r="E561" s="186"/>
      <c r="F561" s="186"/>
      <c r="G561" s="186"/>
      <c r="H561" s="186"/>
      <c r="I561" s="186"/>
      <c r="J561" s="186"/>
      <c r="K561" s="186"/>
      <c r="L561" s="186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/>
      <c r="X561" s="186"/>
      <c r="Y561" s="186"/>
      <c r="Z561" s="186"/>
      <c r="AA561" s="186"/>
      <c r="AB561" s="186"/>
      <c r="AC561" s="186"/>
      <c r="AD561" s="186"/>
      <c r="AE561" s="186"/>
    </row>
    <row r="562" spans="1:31">
      <c r="A562" s="186"/>
      <c r="B562" s="291"/>
      <c r="C562" s="186"/>
      <c r="D562" s="186"/>
      <c r="E562" s="186"/>
      <c r="F562" s="186"/>
      <c r="G562" s="186"/>
      <c r="H562" s="186"/>
      <c r="I562" s="186"/>
      <c r="J562" s="186"/>
      <c r="K562" s="186"/>
      <c r="L562" s="186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/>
      <c r="X562" s="186"/>
      <c r="Y562" s="186"/>
      <c r="Z562" s="186"/>
      <c r="AA562" s="186"/>
      <c r="AB562" s="186"/>
      <c r="AC562" s="186"/>
      <c r="AD562" s="186"/>
      <c r="AE562" s="186"/>
    </row>
    <row r="563" spans="1:31">
      <c r="A563" s="186"/>
      <c r="B563" s="291"/>
      <c r="C563" s="186"/>
      <c r="D563" s="186"/>
      <c r="E563" s="186"/>
      <c r="F563" s="186"/>
      <c r="G563" s="186"/>
      <c r="H563" s="186"/>
      <c r="I563" s="186"/>
      <c r="J563" s="186"/>
      <c r="K563" s="186"/>
      <c r="L563" s="186"/>
      <c r="M563" s="186"/>
      <c r="N563" s="186"/>
      <c r="O563" s="186"/>
      <c r="P563" s="186"/>
      <c r="Q563" s="186"/>
      <c r="R563" s="186"/>
      <c r="S563" s="186"/>
      <c r="T563" s="186"/>
      <c r="U563" s="186"/>
      <c r="V563" s="186"/>
      <c r="W563" s="186"/>
      <c r="X563" s="186"/>
      <c r="Y563" s="186"/>
      <c r="Z563" s="186"/>
      <c r="AA563" s="186"/>
      <c r="AB563" s="186"/>
      <c r="AC563" s="186"/>
      <c r="AD563" s="186"/>
      <c r="AE563" s="186"/>
    </row>
    <row r="564" spans="1:31">
      <c r="A564" s="186"/>
      <c r="B564" s="291"/>
      <c r="C564" s="186"/>
      <c r="D564" s="186"/>
      <c r="E564" s="186"/>
      <c r="F564" s="186"/>
      <c r="G564" s="186"/>
      <c r="H564" s="186"/>
      <c r="I564" s="186"/>
      <c r="J564" s="186"/>
      <c r="K564" s="186"/>
      <c r="L564" s="186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/>
      <c r="X564" s="186"/>
      <c r="Y564" s="186"/>
      <c r="Z564" s="186"/>
      <c r="AA564" s="186"/>
      <c r="AB564" s="186"/>
      <c r="AC564" s="186"/>
      <c r="AD564" s="186"/>
      <c r="AE564" s="186"/>
    </row>
    <row r="565" spans="1:31">
      <c r="A565" s="186"/>
      <c r="B565" s="291"/>
      <c r="C565" s="186"/>
      <c r="D565" s="186"/>
      <c r="E565" s="186"/>
      <c r="F565" s="186"/>
      <c r="G565" s="186"/>
      <c r="H565" s="186"/>
      <c r="I565" s="186"/>
      <c r="J565" s="186"/>
      <c r="K565" s="186"/>
      <c r="L565" s="186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/>
      <c r="X565" s="186"/>
      <c r="Y565" s="186"/>
      <c r="Z565" s="186"/>
      <c r="AA565" s="186"/>
      <c r="AB565" s="186"/>
      <c r="AC565" s="186"/>
      <c r="AD565" s="186"/>
      <c r="AE565" s="186"/>
    </row>
    <row r="566" spans="1:31">
      <c r="A566" s="186"/>
      <c r="B566" s="291"/>
      <c r="C566" s="186"/>
      <c r="D566" s="186"/>
      <c r="E566" s="186"/>
      <c r="F566" s="186"/>
      <c r="G566" s="186"/>
      <c r="H566" s="186"/>
      <c r="I566" s="186"/>
      <c r="J566" s="186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/>
      <c r="X566" s="186"/>
      <c r="Y566" s="186"/>
      <c r="Z566" s="186"/>
      <c r="AA566" s="186"/>
      <c r="AB566" s="186"/>
      <c r="AC566" s="186"/>
      <c r="AD566" s="186"/>
      <c r="AE566" s="186"/>
    </row>
    <row r="567" spans="1:31">
      <c r="A567" s="186"/>
      <c r="B567" s="291"/>
      <c r="C567" s="186"/>
      <c r="D567" s="186"/>
      <c r="E567" s="186"/>
      <c r="F567" s="186"/>
      <c r="G567" s="186"/>
      <c r="H567" s="186"/>
      <c r="I567" s="186"/>
      <c r="J567" s="186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/>
      <c r="X567" s="186"/>
      <c r="Y567" s="186"/>
      <c r="Z567" s="186"/>
      <c r="AA567" s="186"/>
      <c r="AB567" s="186"/>
      <c r="AC567" s="186"/>
      <c r="AD567" s="186"/>
      <c r="AE567" s="186"/>
    </row>
    <row r="568" spans="1:31">
      <c r="A568" s="186"/>
      <c r="B568" s="291"/>
      <c r="C568" s="186"/>
      <c r="D568" s="186"/>
      <c r="E568" s="186"/>
      <c r="F568" s="186"/>
      <c r="G568" s="186"/>
      <c r="H568" s="186"/>
      <c r="I568" s="186"/>
      <c r="J568" s="186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</row>
    <row r="569" spans="1:31">
      <c r="A569" s="186"/>
      <c r="B569" s="291"/>
      <c r="C569" s="186"/>
      <c r="D569" s="186"/>
      <c r="E569" s="186"/>
      <c r="F569" s="186"/>
      <c r="G569" s="186"/>
      <c r="H569" s="186"/>
      <c r="I569" s="186"/>
      <c r="J569" s="186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</row>
    <row r="570" spans="1:31">
      <c r="A570" s="186"/>
      <c r="B570" s="291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</row>
    <row r="571" spans="1:31">
      <c r="A571" s="186"/>
      <c r="B571" s="291"/>
      <c r="C571" s="186"/>
      <c r="D571" s="186"/>
      <c r="E571" s="186"/>
      <c r="F571" s="186"/>
      <c r="G571" s="186"/>
      <c r="H571" s="186"/>
      <c r="I571" s="186"/>
      <c r="J571" s="186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  <c r="AA571" s="186"/>
      <c r="AB571" s="186"/>
      <c r="AC571" s="186"/>
      <c r="AD571" s="186"/>
      <c r="AE571" s="186"/>
    </row>
    <row r="572" spans="1:31">
      <c r="A572" s="186"/>
      <c r="B572" s="291"/>
      <c r="C572" s="186"/>
      <c r="D572" s="186"/>
      <c r="E572" s="186"/>
      <c r="F572" s="186"/>
      <c r="G572" s="186"/>
      <c r="H572" s="186"/>
      <c r="I572" s="186"/>
      <c r="J572" s="186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  <c r="AA572" s="186"/>
      <c r="AB572" s="186"/>
      <c r="AC572" s="186"/>
      <c r="AD572" s="186"/>
      <c r="AE572" s="186"/>
    </row>
    <row r="573" spans="1:31">
      <c r="A573" s="186"/>
      <c r="B573" s="291"/>
      <c r="C573" s="186"/>
      <c r="D573" s="186"/>
      <c r="E573" s="186"/>
      <c r="F573" s="186"/>
      <c r="G573" s="186"/>
      <c r="H573" s="186"/>
      <c r="I573" s="186"/>
      <c r="J573" s="186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  <c r="AA573" s="186"/>
      <c r="AB573" s="186"/>
      <c r="AC573" s="186"/>
      <c r="AD573" s="186"/>
      <c r="AE573" s="186"/>
    </row>
    <row r="574" spans="1:31">
      <c r="A574" s="186"/>
      <c r="B574" s="291"/>
      <c r="C574" s="186"/>
      <c r="D574" s="186"/>
      <c r="E574" s="186"/>
      <c r="F574" s="186"/>
      <c r="G574" s="186"/>
      <c r="H574" s="186"/>
      <c r="I574" s="186"/>
      <c r="J574" s="186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  <c r="AA574" s="186"/>
      <c r="AB574" s="186"/>
      <c r="AC574" s="186"/>
      <c r="AD574" s="186"/>
      <c r="AE574" s="186"/>
    </row>
    <row r="575" spans="1:31">
      <c r="A575" s="186"/>
      <c r="B575" s="291"/>
      <c r="C575" s="186"/>
      <c r="D575" s="186"/>
      <c r="E575" s="186"/>
      <c r="F575" s="186"/>
      <c r="G575" s="186"/>
      <c r="H575" s="186"/>
      <c r="I575" s="186"/>
      <c r="J575" s="186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  <c r="AA575" s="186"/>
      <c r="AB575" s="186"/>
      <c r="AC575" s="186"/>
      <c r="AD575" s="186"/>
      <c r="AE575" s="186"/>
    </row>
    <row r="576" spans="1:31">
      <c r="A576" s="186"/>
      <c r="B576" s="291"/>
      <c r="C576" s="186"/>
      <c r="D576" s="186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  <c r="AA576" s="186"/>
      <c r="AB576" s="186"/>
      <c r="AC576" s="186"/>
      <c r="AD576" s="186"/>
      <c r="AE576" s="186"/>
    </row>
    <row r="577" spans="1:31">
      <c r="A577" s="186"/>
      <c r="B577" s="291"/>
      <c r="C577" s="186"/>
      <c r="D577" s="186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  <c r="AA577" s="186"/>
      <c r="AB577" s="186"/>
      <c r="AC577" s="186"/>
      <c r="AD577" s="186"/>
      <c r="AE577" s="186"/>
    </row>
    <row r="578" spans="1:31">
      <c r="A578" s="186"/>
      <c r="B578" s="291"/>
      <c r="C578" s="186"/>
      <c r="D578" s="186"/>
      <c r="E578" s="186"/>
      <c r="F578" s="186"/>
      <c r="G578" s="186"/>
      <c r="H578" s="186"/>
      <c r="I578" s="186"/>
      <c r="J578" s="186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  <c r="Z578" s="186"/>
      <c r="AA578" s="186"/>
      <c r="AB578" s="186"/>
      <c r="AC578" s="186"/>
      <c r="AD578" s="186"/>
      <c r="AE578" s="186"/>
    </row>
    <row r="579" spans="1:31">
      <c r="A579" s="186"/>
      <c r="B579" s="291"/>
      <c r="C579" s="186"/>
      <c r="D579" s="186"/>
      <c r="E579" s="186"/>
      <c r="F579" s="186"/>
      <c r="G579" s="186"/>
      <c r="H579" s="186"/>
      <c r="I579" s="186"/>
      <c r="J579" s="186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  <c r="Z579" s="186"/>
      <c r="AA579" s="186"/>
      <c r="AB579" s="186"/>
      <c r="AC579" s="186"/>
      <c r="AD579" s="186"/>
      <c r="AE579" s="186"/>
    </row>
    <row r="580" spans="1:31">
      <c r="A580" s="186"/>
      <c r="B580" s="291"/>
      <c r="C580" s="186"/>
      <c r="D580" s="186"/>
      <c r="E580" s="186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  <c r="AB580" s="186"/>
      <c r="AC580" s="186"/>
      <c r="AD580" s="186"/>
      <c r="AE580" s="186"/>
    </row>
    <row r="581" spans="1:31">
      <c r="A581" s="186"/>
      <c r="B581" s="291"/>
      <c r="C581" s="186"/>
      <c r="D581" s="186"/>
      <c r="E581" s="186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  <c r="AB581" s="186"/>
      <c r="AC581" s="186"/>
      <c r="AD581" s="186"/>
      <c r="AE581" s="186"/>
    </row>
    <row r="582" spans="1:31">
      <c r="A582" s="186"/>
      <c r="B582" s="291"/>
      <c r="C582" s="186"/>
      <c r="D582" s="186"/>
      <c r="E582" s="186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</row>
    <row r="583" spans="1:31">
      <c r="A583" s="186"/>
      <c r="B583" s="291"/>
      <c r="C583" s="186"/>
      <c r="D583" s="186"/>
      <c r="E583" s="186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</row>
    <row r="584" spans="1:31">
      <c r="A584" s="186"/>
      <c r="B584" s="291"/>
      <c r="C584" s="186"/>
      <c r="D584" s="186"/>
      <c r="E584" s="186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</row>
    <row r="585" spans="1:31">
      <c r="A585" s="186"/>
      <c r="B585" s="291"/>
      <c r="C585" s="186"/>
      <c r="D585" s="186"/>
      <c r="E585" s="186"/>
      <c r="F585" s="186"/>
      <c r="G585" s="186"/>
      <c r="H585" s="186"/>
      <c r="I585" s="186"/>
      <c r="J585" s="186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/>
      <c r="X585" s="186"/>
      <c r="Y585" s="186"/>
      <c r="Z585" s="186"/>
      <c r="AA585" s="186"/>
      <c r="AB585" s="186"/>
      <c r="AC585" s="186"/>
      <c r="AD585" s="186"/>
      <c r="AE585" s="186"/>
    </row>
    <row r="586" spans="1:31">
      <c r="A586" s="186"/>
      <c r="B586" s="291"/>
      <c r="C586" s="186"/>
      <c r="D586" s="186"/>
      <c r="E586" s="186"/>
      <c r="F586" s="186"/>
      <c r="G586" s="186"/>
      <c r="H586" s="186"/>
      <c r="I586" s="186"/>
      <c r="J586" s="186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/>
      <c r="X586" s="186"/>
      <c r="Y586" s="186"/>
      <c r="Z586" s="186"/>
      <c r="AA586" s="186"/>
      <c r="AB586" s="186"/>
      <c r="AC586" s="186"/>
      <c r="AD586" s="186"/>
      <c r="AE586" s="186"/>
    </row>
    <row r="587" spans="1:31">
      <c r="A587" s="186"/>
      <c r="B587" s="291"/>
      <c r="C587" s="186"/>
      <c r="D587" s="186"/>
      <c r="E587" s="186"/>
      <c r="F587" s="186"/>
      <c r="G587" s="186"/>
      <c r="H587" s="186"/>
      <c r="I587" s="186"/>
      <c r="J587" s="186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/>
      <c r="X587" s="186"/>
      <c r="Y587" s="186"/>
      <c r="Z587" s="186"/>
      <c r="AA587" s="186"/>
      <c r="AB587" s="186"/>
      <c r="AC587" s="186"/>
      <c r="AD587" s="186"/>
      <c r="AE587" s="186"/>
    </row>
    <row r="588" spans="1:31">
      <c r="A588" s="186"/>
      <c r="B588" s="291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/>
      <c r="X588" s="186"/>
      <c r="Y588" s="186"/>
      <c r="Z588" s="186"/>
      <c r="AA588" s="186"/>
      <c r="AB588" s="186"/>
      <c r="AC588" s="186"/>
      <c r="AD588" s="186"/>
      <c r="AE588" s="186"/>
    </row>
    <row r="589" spans="1:31">
      <c r="A589" s="186"/>
      <c r="B589" s="291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/>
      <c r="X589" s="186"/>
      <c r="Y589" s="186"/>
      <c r="Z589" s="186"/>
      <c r="AA589" s="186"/>
      <c r="AB589" s="186"/>
      <c r="AC589" s="186"/>
      <c r="AD589" s="186"/>
      <c r="AE589" s="186"/>
    </row>
    <row r="590" spans="1:31">
      <c r="A590" s="186"/>
      <c r="B590" s="291"/>
      <c r="C590" s="186"/>
      <c r="D590" s="186"/>
      <c r="E590" s="186"/>
      <c r="F590" s="186"/>
      <c r="G590" s="186"/>
      <c r="H590" s="186"/>
      <c r="I590" s="186"/>
      <c r="J590" s="186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/>
      <c r="Y590" s="186"/>
      <c r="Z590" s="186"/>
      <c r="AA590" s="186"/>
      <c r="AB590" s="186"/>
      <c r="AC590" s="186"/>
      <c r="AD590" s="186"/>
      <c r="AE590" s="186"/>
    </row>
    <row r="591" spans="1:31">
      <c r="A591" s="186"/>
      <c r="B591" s="291"/>
      <c r="C591" s="186"/>
      <c r="D591" s="186"/>
      <c r="E591" s="186"/>
      <c r="F591" s="186"/>
      <c r="G591" s="186"/>
      <c r="H591" s="186"/>
      <c r="I591" s="186"/>
      <c r="J591" s="186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/>
      <c r="Y591" s="186"/>
      <c r="Z591" s="186"/>
      <c r="AA591" s="186"/>
      <c r="AB591" s="186"/>
      <c r="AC591" s="186"/>
      <c r="AD591" s="186"/>
      <c r="AE591" s="186"/>
    </row>
    <row r="592" spans="1:31">
      <c r="A592" s="186"/>
      <c r="B592" s="291"/>
      <c r="C592" s="186"/>
      <c r="D592" s="186"/>
      <c r="E592" s="186"/>
      <c r="F592" s="186"/>
      <c r="G592" s="186"/>
      <c r="H592" s="186"/>
      <c r="I592" s="186"/>
      <c r="J592" s="186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  <c r="U592" s="186"/>
      <c r="V592" s="186"/>
      <c r="W592" s="186"/>
      <c r="X592" s="186"/>
      <c r="Y592" s="186"/>
      <c r="Z592" s="186"/>
      <c r="AA592" s="186"/>
      <c r="AB592" s="186"/>
      <c r="AC592" s="186"/>
      <c r="AD592" s="186"/>
      <c r="AE592" s="186"/>
    </row>
    <row r="593" spans="1:31">
      <c r="A593" s="186"/>
      <c r="B593" s="291"/>
      <c r="C593" s="186"/>
      <c r="D593" s="186"/>
      <c r="E593" s="186"/>
      <c r="F593" s="186"/>
      <c r="G593" s="186"/>
      <c r="H593" s="186"/>
      <c r="I593" s="186"/>
      <c r="J593" s="186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  <c r="U593" s="186"/>
      <c r="V593" s="186"/>
      <c r="W593" s="186"/>
      <c r="X593" s="186"/>
      <c r="Y593" s="186"/>
      <c r="Z593" s="186"/>
      <c r="AA593" s="186"/>
      <c r="AB593" s="186"/>
      <c r="AC593" s="186"/>
      <c r="AD593" s="186"/>
      <c r="AE593" s="186"/>
    </row>
    <row r="594" spans="1:31">
      <c r="A594" s="186"/>
      <c r="B594" s="291"/>
      <c r="C594" s="186"/>
      <c r="D594" s="186"/>
      <c r="E594" s="186"/>
      <c r="F594" s="186"/>
      <c r="G594" s="186"/>
      <c r="H594" s="186"/>
      <c r="I594" s="186"/>
      <c r="J594" s="186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  <c r="U594" s="186"/>
      <c r="V594" s="186"/>
      <c r="W594" s="186"/>
      <c r="X594" s="186"/>
      <c r="Y594" s="186"/>
      <c r="Z594" s="186"/>
      <c r="AA594" s="186"/>
      <c r="AB594" s="186"/>
      <c r="AC594" s="186"/>
      <c r="AD594" s="186"/>
      <c r="AE594" s="186"/>
    </row>
    <row r="595" spans="1:31">
      <c r="A595" s="186"/>
      <c r="B595" s="291"/>
      <c r="C595" s="186"/>
      <c r="D595" s="186"/>
      <c r="E595" s="186"/>
      <c r="F595" s="186"/>
      <c r="G595" s="186"/>
      <c r="H595" s="186"/>
      <c r="I595" s="186"/>
      <c r="J595" s="186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/>
      <c r="X595" s="186"/>
      <c r="Y595" s="186"/>
      <c r="Z595" s="186"/>
      <c r="AA595" s="186"/>
      <c r="AB595" s="186"/>
      <c r="AC595" s="186"/>
      <c r="AD595" s="186"/>
      <c r="AE595" s="186"/>
    </row>
    <row r="596" spans="1:31">
      <c r="A596" s="186"/>
      <c r="B596" s="291"/>
      <c r="C596" s="186"/>
      <c r="D596" s="186"/>
      <c r="E596" s="186"/>
      <c r="F596" s="186"/>
      <c r="G596" s="186"/>
      <c r="H596" s="186"/>
      <c r="I596" s="186"/>
      <c r="J596" s="186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/>
      <c r="X596" s="186"/>
      <c r="Y596" s="186"/>
      <c r="Z596" s="186"/>
      <c r="AA596" s="186"/>
      <c r="AB596" s="186"/>
      <c r="AC596" s="186"/>
      <c r="AD596" s="186"/>
      <c r="AE596" s="186"/>
    </row>
    <row r="597" spans="1:31">
      <c r="A597" s="186"/>
      <c r="B597" s="291"/>
      <c r="C597" s="186"/>
      <c r="D597" s="186"/>
      <c r="E597" s="186"/>
      <c r="F597" s="186"/>
      <c r="G597" s="186"/>
      <c r="H597" s="186"/>
      <c r="I597" s="186"/>
      <c r="J597" s="186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/>
      <c r="X597" s="186"/>
      <c r="Y597" s="186"/>
      <c r="Z597" s="186"/>
      <c r="AA597" s="186"/>
      <c r="AB597" s="186"/>
      <c r="AC597" s="186"/>
      <c r="AD597" s="186"/>
      <c r="AE597" s="186"/>
    </row>
    <row r="598" spans="1:31">
      <c r="A598" s="186"/>
      <c r="B598" s="291"/>
      <c r="C598" s="186"/>
      <c r="D598" s="186"/>
      <c r="E598" s="186"/>
      <c r="F598" s="186"/>
      <c r="G598" s="186"/>
      <c r="H598" s="186"/>
      <c r="I598" s="186"/>
      <c r="J598" s="186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/>
      <c r="Z598" s="186"/>
      <c r="AA598" s="186"/>
      <c r="AB598" s="186"/>
      <c r="AC598" s="186"/>
      <c r="AD598" s="186"/>
      <c r="AE598" s="186"/>
    </row>
    <row r="599" spans="1:31">
      <c r="A599" s="186"/>
      <c r="B599" s="291"/>
      <c r="C599" s="186"/>
      <c r="D599" s="186"/>
      <c r="E599" s="186"/>
      <c r="F599" s="186"/>
      <c r="G599" s="186"/>
      <c r="H599" s="186"/>
      <c r="I599" s="186"/>
      <c r="J599" s="186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  <c r="U599" s="186"/>
      <c r="V599" s="186"/>
      <c r="W599" s="186"/>
      <c r="X599" s="186"/>
      <c r="Y599" s="186"/>
      <c r="Z599" s="186"/>
      <c r="AA599" s="186"/>
      <c r="AB599" s="186"/>
      <c r="AC599" s="186"/>
      <c r="AD599" s="186"/>
      <c r="AE599" s="186"/>
    </row>
    <row r="600" spans="1:31">
      <c r="A600" s="186"/>
      <c r="B600" s="291"/>
      <c r="C600" s="186"/>
      <c r="D600" s="186"/>
      <c r="E600" s="186"/>
      <c r="F600" s="186"/>
      <c r="G600" s="186"/>
      <c r="H600" s="186"/>
      <c r="I600" s="186"/>
      <c r="J600" s="186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  <c r="U600" s="186"/>
      <c r="V600" s="186"/>
      <c r="W600" s="186"/>
      <c r="X600" s="186"/>
      <c r="Y600" s="186"/>
      <c r="Z600" s="186"/>
      <c r="AA600" s="186"/>
      <c r="AB600" s="186"/>
      <c r="AC600" s="186"/>
      <c r="AD600" s="186"/>
      <c r="AE600" s="186"/>
    </row>
    <row r="601" spans="1:31">
      <c r="A601" s="186"/>
      <c r="B601" s="291"/>
      <c r="C601" s="186"/>
      <c r="D601" s="186"/>
      <c r="E601" s="186"/>
      <c r="F601" s="186"/>
      <c r="G601" s="186"/>
      <c r="H601" s="186"/>
      <c r="I601" s="186"/>
      <c r="J601" s="186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  <c r="U601" s="186"/>
      <c r="V601" s="186"/>
      <c r="W601" s="186"/>
      <c r="X601" s="186"/>
      <c r="Y601" s="186"/>
      <c r="Z601" s="186"/>
      <c r="AA601" s="186"/>
      <c r="AB601" s="186"/>
      <c r="AC601" s="186"/>
      <c r="AD601" s="186"/>
      <c r="AE601" s="186"/>
    </row>
    <row r="602" spans="1:31">
      <c r="A602" s="186"/>
      <c r="B602" s="291"/>
      <c r="C602" s="186"/>
      <c r="D602" s="186"/>
      <c r="E602" s="186"/>
      <c r="F602" s="186"/>
      <c r="G602" s="186"/>
      <c r="H602" s="186"/>
      <c r="I602" s="186"/>
      <c r="J602" s="186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  <c r="U602" s="186"/>
      <c r="V602" s="186"/>
      <c r="W602" s="186"/>
      <c r="X602" s="186"/>
      <c r="Y602" s="186"/>
      <c r="Z602" s="186"/>
      <c r="AA602" s="186"/>
      <c r="AB602" s="186"/>
      <c r="AC602" s="186"/>
      <c r="AD602" s="186"/>
      <c r="AE602" s="186"/>
    </row>
    <row r="603" spans="1:31">
      <c r="A603" s="186"/>
      <c r="B603" s="291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Y603" s="186"/>
      <c r="Z603" s="186"/>
      <c r="AA603" s="186"/>
      <c r="AB603" s="186"/>
      <c r="AC603" s="186"/>
      <c r="AD603" s="186"/>
      <c r="AE603" s="186"/>
    </row>
    <row r="604" spans="1:31">
      <c r="A604" s="186"/>
      <c r="B604" s="291"/>
      <c r="C604" s="186"/>
      <c r="D604" s="186"/>
      <c r="E604" s="186"/>
      <c r="F604" s="186"/>
      <c r="G604" s="186"/>
      <c r="H604" s="186"/>
      <c r="I604" s="186"/>
      <c r="J604" s="186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/>
      <c r="X604" s="186"/>
      <c r="Y604" s="186"/>
      <c r="Z604" s="186"/>
      <c r="AA604" s="186"/>
      <c r="AB604" s="186"/>
      <c r="AC604" s="186"/>
      <c r="AD604" s="186"/>
      <c r="AE604" s="186"/>
    </row>
    <row r="605" spans="1:31">
      <c r="A605" s="186"/>
      <c r="B605" s="291"/>
      <c r="C605" s="186"/>
      <c r="D605" s="186"/>
      <c r="E605" s="186"/>
      <c r="F605" s="186"/>
      <c r="G605" s="186"/>
      <c r="H605" s="186"/>
      <c r="I605" s="186"/>
      <c r="J605" s="186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/>
      <c r="X605" s="186"/>
      <c r="Y605" s="186"/>
      <c r="Z605" s="186"/>
      <c r="AA605" s="186"/>
      <c r="AB605" s="186"/>
      <c r="AC605" s="186"/>
      <c r="AD605" s="186"/>
      <c r="AE605" s="186"/>
    </row>
    <row r="606" spans="1:31">
      <c r="A606" s="186"/>
      <c r="B606" s="291"/>
      <c r="C606" s="186"/>
      <c r="D606" s="186"/>
      <c r="E606" s="186"/>
      <c r="F606" s="186"/>
      <c r="G606" s="186"/>
      <c r="H606" s="186"/>
      <c r="I606" s="186"/>
      <c r="J606" s="186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  <c r="U606" s="186"/>
      <c r="V606" s="186"/>
      <c r="W606" s="186"/>
      <c r="X606" s="186"/>
      <c r="Y606" s="186"/>
      <c r="Z606" s="186"/>
      <c r="AA606" s="186"/>
      <c r="AB606" s="186"/>
      <c r="AC606" s="186"/>
      <c r="AD606" s="186"/>
      <c r="AE606" s="186"/>
    </row>
    <row r="607" spans="1:31">
      <c r="A607" s="186"/>
      <c r="B607" s="291"/>
      <c r="C607" s="186"/>
      <c r="D607" s="186"/>
      <c r="E607" s="186"/>
      <c r="F607" s="186"/>
      <c r="G607" s="186"/>
      <c r="H607" s="186"/>
      <c r="I607" s="186"/>
      <c r="J607" s="186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  <c r="U607" s="186"/>
      <c r="V607" s="186"/>
      <c r="W607" s="186"/>
      <c r="X607" s="186"/>
      <c r="Y607" s="186"/>
      <c r="Z607" s="186"/>
      <c r="AA607" s="186"/>
      <c r="AB607" s="186"/>
      <c r="AC607" s="186"/>
      <c r="AD607" s="186"/>
      <c r="AE607" s="186"/>
    </row>
    <row r="608" spans="1:31">
      <c r="A608" s="186"/>
      <c r="B608" s="291"/>
      <c r="C608" s="186"/>
      <c r="D608" s="186"/>
      <c r="E608" s="186"/>
      <c r="F608" s="186"/>
      <c r="G608" s="186"/>
      <c r="H608" s="186"/>
      <c r="I608" s="186"/>
      <c r="J608" s="186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/>
      <c r="X608" s="186"/>
      <c r="Y608" s="186"/>
      <c r="Z608" s="186"/>
      <c r="AA608" s="186"/>
      <c r="AB608" s="186"/>
      <c r="AC608" s="186"/>
      <c r="AD608" s="186"/>
      <c r="AE608" s="186"/>
    </row>
    <row r="609" spans="1:31">
      <c r="A609" s="186"/>
      <c r="B609" s="291"/>
      <c r="C609" s="186"/>
      <c r="D609" s="186"/>
      <c r="E609" s="186"/>
      <c r="F609" s="186"/>
      <c r="G609" s="186"/>
      <c r="H609" s="186"/>
      <c r="I609" s="186"/>
      <c r="J609" s="186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  <c r="AA609" s="186"/>
      <c r="AB609" s="186"/>
      <c r="AC609" s="186"/>
      <c r="AD609" s="186"/>
      <c r="AE609" s="186"/>
    </row>
    <row r="610" spans="1:31">
      <c r="A610" s="186"/>
      <c r="B610" s="291"/>
      <c r="C610" s="186"/>
      <c r="D610" s="186"/>
      <c r="E610" s="186"/>
      <c r="F610" s="186"/>
      <c r="G610" s="186"/>
      <c r="H610" s="186"/>
      <c r="I610" s="186"/>
      <c r="J610" s="186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/>
      <c r="X610" s="186"/>
      <c r="Y610" s="186"/>
      <c r="Z610" s="186"/>
      <c r="AA610" s="186"/>
      <c r="AB610" s="186"/>
      <c r="AC610" s="186"/>
      <c r="AD610" s="186"/>
      <c r="AE610" s="186"/>
    </row>
    <row r="611" spans="1:31">
      <c r="A611" s="186"/>
      <c r="B611" s="291"/>
      <c r="C611" s="186"/>
      <c r="D611" s="186"/>
      <c r="E611" s="186"/>
      <c r="F611" s="186"/>
      <c r="G611" s="186"/>
      <c r="H611" s="186"/>
      <c r="I611" s="186"/>
      <c r="J611" s="186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/>
      <c r="Y611" s="186"/>
      <c r="Z611" s="186"/>
      <c r="AA611" s="186"/>
      <c r="AB611" s="186"/>
      <c r="AC611" s="186"/>
      <c r="AD611" s="186"/>
      <c r="AE611" s="186"/>
    </row>
    <row r="612" spans="1:31">
      <c r="A612" s="186"/>
      <c r="B612" s="291"/>
      <c r="C612" s="186"/>
      <c r="D612" s="186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/>
      <c r="Y612" s="186"/>
      <c r="Z612" s="186"/>
      <c r="AA612" s="186"/>
      <c r="AB612" s="186"/>
      <c r="AC612" s="186"/>
      <c r="AD612" s="186"/>
      <c r="AE612" s="186"/>
    </row>
    <row r="613" spans="1:31">
      <c r="A613" s="186"/>
      <c r="B613" s="291"/>
      <c r="C613" s="186"/>
      <c r="D613" s="186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  <c r="Z613" s="186"/>
      <c r="AA613" s="186"/>
      <c r="AB613" s="186"/>
      <c r="AC613" s="186"/>
      <c r="AD613" s="186"/>
      <c r="AE613" s="186"/>
    </row>
    <row r="614" spans="1:31">
      <c r="A614" s="186"/>
      <c r="B614" s="291"/>
      <c r="C614" s="186"/>
      <c r="D614" s="186"/>
      <c r="E614" s="186"/>
      <c r="F614" s="186"/>
      <c r="G614" s="186"/>
      <c r="H614" s="186"/>
      <c r="I614" s="186"/>
      <c r="J614" s="186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/>
      <c r="X614" s="186"/>
      <c r="Y614" s="186"/>
      <c r="Z614" s="186"/>
      <c r="AA614" s="186"/>
      <c r="AB614" s="186"/>
      <c r="AC614" s="186"/>
      <c r="AD614" s="186"/>
      <c r="AE614" s="186"/>
    </row>
    <row r="615" spans="1:31">
      <c r="A615" s="186"/>
      <c r="B615" s="291"/>
      <c r="C615" s="186"/>
      <c r="D615" s="186"/>
      <c r="E615" s="186"/>
      <c r="F615" s="186"/>
      <c r="G615" s="186"/>
      <c r="H615" s="186"/>
      <c r="I615" s="186"/>
      <c r="J615" s="186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/>
      <c r="X615" s="186"/>
      <c r="Y615" s="186"/>
      <c r="Z615" s="186"/>
      <c r="AA615" s="186"/>
      <c r="AB615" s="186"/>
      <c r="AC615" s="186"/>
      <c r="AD615" s="186"/>
      <c r="AE615" s="186"/>
    </row>
    <row r="616" spans="1:31">
      <c r="A616" s="186"/>
      <c r="B616" s="291"/>
      <c r="C616" s="186"/>
      <c r="D616" s="186"/>
      <c r="E616" s="186"/>
      <c r="F616" s="186"/>
      <c r="G616" s="186"/>
      <c r="H616" s="186"/>
      <c r="I616" s="186"/>
      <c r="J616" s="186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  <c r="U616" s="186"/>
      <c r="V616" s="186"/>
      <c r="W616" s="186"/>
      <c r="X616" s="186"/>
      <c r="Y616" s="186"/>
      <c r="Z616" s="186"/>
      <c r="AA616" s="186"/>
      <c r="AB616" s="186"/>
      <c r="AC616" s="186"/>
      <c r="AD616" s="186"/>
      <c r="AE616" s="186"/>
    </row>
    <row r="617" spans="1:31">
      <c r="A617" s="186"/>
      <c r="B617" s="291"/>
      <c r="C617" s="186"/>
      <c r="D617" s="186"/>
      <c r="E617" s="186"/>
      <c r="F617" s="186"/>
      <c r="G617" s="186"/>
      <c r="H617" s="186"/>
      <c r="I617" s="186"/>
      <c r="J617" s="186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/>
      <c r="Y617" s="186"/>
      <c r="Z617" s="186"/>
      <c r="AA617" s="186"/>
      <c r="AB617" s="186"/>
      <c r="AC617" s="186"/>
      <c r="AD617" s="186"/>
      <c r="AE617" s="186"/>
    </row>
    <row r="618" spans="1:31">
      <c r="A618" s="186"/>
      <c r="B618" s="291"/>
      <c r="C618" s="186"/>
      <c r="D618" s="186"/>
      <c r="E618" s="186"/>
      <c r="F618" s="186"/>
      <c r="G618" s="186"/>
      <c r="H618" s="186"/>
      <c r="I618" s="186"/>
      <c r="J618" s="186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/>
      <c r="Z618" s="186"/>
      <c r="AA618" s="186"/>
      <c r="AB618" s="186"/>
      <c r="AC618" s="186"/>
      <c r="AD618" s="186"/>
      <c r="AE618" s="186"/>
    </row>
    <row r="619" spans="1:31">
      <c r="A619" s="186"/>
      <c r="B619" s="291"/>
      <c r="C619" s="186"/>
      <c r="D619" s="186"/>
      <c r="E619" s="186"/>
      <c r="F619" s="186"/>
      <c r="G619" s="186"/>
      <c r="H619" s="186"/>
      <c r="I619" s="186"/>
      <c r="J619" s="186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</row>
    <row r="620" spans="1:31">
      <c r="A620" s="186"/>
      <c r="B620" s="291"/>
      <c r="C620" s="186"/>
      <c r="D620" s="186"/>
      <c r="E620" s="186"/>
      <c r="F620" s="186"/>
      <c r="G620" s="186"/>
      <c r="H620" s="186"/>
      <c r="I620" s="186"/>
      <c r="J620" s="186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  <c r="Z620" s="186"/>
      <c r="AA620" s="186"/>
      <c r="AB620" s="186"/>
      <c r="AC620" s="186"/>
      <c r="AD620" s="186"/>
      <c r="AE620" s="186"/>
    </row>
    <row r="621" spans="1:31">
      <c r="A621" s="186"/>
      <c r="B621" s="291"/>
      <c r="C621" s="186"/>
      <c r="D621" s="186"/>
      <c r="E621" s="186"/>
      <c r="F621" s="186"/>
      <c r="G621" s="186"/>
      <c r="H621" s="186"/>
      <c r="I621" s="186"/>
      <c r="J621" s="186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  <c r="Z621" s="186"/>
      <c r="AA621" s="186"/>
      <c r="AB621" s="186"/>
      <c r="AC621" s="186"/>
      <c r="AD621" s="186"/>
      <c r="AE621" s="186"/>
    </row>
    <row r="622" spans="1:31">
      <c r="A622" s="186"/>
      <c r="B622" s="291"/>
      <c r="C622" s="186"/>
      <c r="D622" s="186"/>
      <c r="E622" s="186"/>
      <c r="F622" s="186"/>
      <c r="G622" s="186"/>
      <c r="H622" s="186"/>
      <c r="I622" s="186"/>
      <c r="J622" s="186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/>
      <c r="X622" s="186"/>
      <c r="Y622" s="186"/>
      <c r="Z622" s="186"/>
      <c r="AA622" s="186"/>
      <c r="AB622" s="186"/>
      <c r="AC622" s="186"/>
      <c r="AD622" s="186"/>
      <c r="AE622" s="186"/>
    </row>
    <row r="623" spans="1:31">
      <c r="A623" s="186"/>
      <c r="B623" s="291"/>
      <c r="C623" s="186"/>
      <c r="D623" s="186"/>
      <c r="E623" s="186"/>
      <c r="F623" s="186"/>
      <c r="G623" s="186"/>
      <c r="H623" s="186"/>
      <c r="I623" s="186"/>
      <c r="J623" s="186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</row>
    <row r="624" spans="1:31">
      <c r="A624" s="186"/>
      <c r="B624" s="291"/>
      <c r="C624" s="186"/>
      <c r="D624" s="186"/>
      <c r="E624" s="186"/>
      <c r="F624" s="186"/>
      <c r="G624" s="186"/>
      <c r="H624" s="186"/>
      <c r="I624" s="186"/>
      <c r="J624" s="186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</row>
    <row r="625" spans="1:31">
      <c r="A625" s="186"/>
      <c r="B625" s="291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</row>
    <row r="626" spans="1:31">
      <c r="A626" s="186"/>
      <c r="B626" s="291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  <c r="U626" s="186"/>
      <c r="V626" s="186"/>
      <c r="W626" s="186"/>
      <c r="X626" s="186"/>
      <c r="Y626" s="186"/>
      <c r="Z626" s="186"/>
      <c r="AA626" s="186"/>
      <c r="AB626" s="186"/>
      <c r="AC626" s="186"/>
      <c r="AD626" s="186"/>
      <c r="AE626" s="186"/>
    </row>
    <row r="627" spans="1:31">
      <c r="A627" s="186"/>
      <c r="B627" s="291"/>
      <c r="C627" s="186"/>
      <c r="D627" s="186"/>
      <c r="E627" s="186"/>
      <c r="F627" s="186"/>
      <c r="G627" s="186"/>
      <c r="H627" s="186"/>
      <c r="I627" s="186"/>
      <c r="J627" s="186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  <c r="U627" s="186"/>
      <c r="V627" s="186"/>
      <c r="W627" s="186"/>
      <c r="X627" s="186"/>
      <c r="Y627" s="186"/>
      <c r="Z627" s="186"/>
      <c r="AA627" s="186"/>
      <c r="AB627" s="186"/>
      <c r="AC627" s="186"/>
      <c r="AD627" s="186"/>
      <c r="AE627" s="186"/>
    </row>
    <row r="628" spans="1:31">
      <c r="A628" s="186"/>
      <c r="B628" s="291"/>
      <c r="C628" s="186"/>
      <c r="D628" s="186"/>
      <c r="E628" s="186"/>
      <c r="F628" s="186"/>
      <c r="G628" s="186"/>
      <c r="H628" s="186"/>
      <c r="I628" s="186"/>
      <c r="J628" s="186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/>
      <c r="Y628" s="186"/>
      <c r="Z628" s="186"/>
      <c r="AA628" s="186"/>
      <c r="AB628" s="186"/>
      <c r="AC628" s="186"/>
      <c r="AD628" s="186"/>
      <c r="AE628" s="186"/>
    </row>
    <row r="629" spans="1:31">
      <c r="A629" s="186"/>
      <c r="B629" s="291"/>
      <c r="C629" s="186"/>
      <c r="D629" s="186"/>
      <c r="E629" s="186"/>
      <c r="F629" s="186"/>
      <c r="G629" s="186"/>
      <c r="H629" s="186"/>
      <c r="I629" s="186"/>
      <c r="J629" s="186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  <c r="U629" s="186"/>
      <c r="V629" s="186"/>
      <c r="W629" s="186"/>
      <c r="X629" s="186"/>
      <c r="Y629" s="186"/>
      <c r="Z629" s="186"/>
      <c r="AA629" s="186"/>
      <c r="AB629" s="186"/>
      <c r="AC629" s="186"/>
      <c r="AD629" s="186"/>
      <c r="AE629" s="186"/>
    </row>
    <row r="630" spans="1:31">
      <c r="A630" s="186"/>
      <c r="B630" s="291"/>
      <c r="C630" s="186"/>
      <c r="D630" s="186"/>
      <c r="E630" s="186"/>
      <c r="F630" s="186"/>
      <c r="G630" s="186"/>
      <c r="H630" s="186"/>
      <c r="I630" s="186"/>
      <c r="J630" s="186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  <c r="U630" s="186"/>
      <c r="V630" s="186"/>
      <c r="W630" s="186"/>
      <c r="X630" s="186"/>
      <c r="Y630" s="186"/>
      <c r="Z630" s="186"/>
      <c r="AA630" s="186"/>
      <c r="AB630" s="186"/>
      <c r="AC630" s="186"/>
      <c r="AD630" s="186"/>
      <c r="AE630" s="186"/>
    </row>
    <row r="631" spans="1:31">
      <c r="A631" s="186"/>
      <c r="B631" s="291"/>
      <c r="C631" s="186"/>
      <c r="D631" s="186"/>
      <c r="E631" s="186"/>
      <c r="F631" s="186"/>
      <c r="G631" s="186"/>
      <c r="H631" s="186"/>
      <c r="I631" s="186"/>
      <c r="J631" s="186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  <c r="U631" s="186"/>
      <c r="V631" s="186"/>
      <c r="W631" s="186"/>
      <c r="X631" s="186"/>
      <c r="Y631" s="186"/>
      <c r="Z631" s="186"/>
      <c r="AA631" s="186"/>
      <c r="AB631" s="186"/>
      <c r="AC631" s="186"/>
      <c r="AD631" s="186"/>
      <c r="AE631" s="186"/>
    </row>
    <row r="632" spans="1:31">
      <c r="A632" s="186"/>
      <c r="B632" s="291"/>
      <c r="C632" s="186"/>
      <c r="D632" s="186"/>
      <c r="E632" s="186"/>
      <c r="F632" s="186"/>
      <c r="G632" s="186"/>
      <c r="H632" s="186"/>
      <c r="I632" s="186"/>
      <c r="J632" s="186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/>
      <c r="X632" s="186"/>
      <c r="Y632" s="186"/>
      <c r="Z632" s="186"/>
      <c r="AA632" s="186"/>
      <c r="AB632" s="186"/>
      <c r="AC632" s="186"/>
      <c r="AD632" s="186"/>
      <c r="AE632" s="186"/>
    </row>
    <row r="633" spans="1:31">
      <c r="A633" s="186"/>
      <c r="B633" s="291"/>
      <c r="C633" s="186"/>
      <c r="D633" s="186"/>
      <c r="E633" s="186"/>
      <c r="F633" s="186"/>
      <c r="G633" s="186"/>
      <c r="H633" s="186"/>
      <c r="I633" s="186"/>
      <c r="J633" s="186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  <c r="Z633" s="186"/>
      <c r="AA633" s="186"/>
      <c r="AB633" s="186"/>
      <c r="AC633" s="186"/>
      <c r="AD633" s="186"/>
      <c r="AE633" s="186"/>
    </row>
    <row r="634" spans="1:31">
      <c r="A634" s="186"/>
      <c r="B634" s="291"/>
      <c r="C634" s="186"/>
      <c r="D634" s="186"/>
      <c r="E634" s="186"/>
      <c r="F634" s="186"/>
      <c r="G634" s="186"/>
      <c r="H634" s="186"/>
      <c r="I634" s="186"/>
      <c r="J634" s="186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  <c r="Z634" s="186"/>
      <c r="AA634" s="186"/>
      <c r="AB634" s="186"/>
      <c r="AC634" s="186"/>
      <c r="AD634" s="186"/>
      <c r="AE634" s="186"/>
    </row>
    <row r="635" spans="1:31">
      <c r="A635" s="186"/>
      <c r="B635" s="291"/>
      <c r="C635" s="186"/>
      <c r="D635" s="186"/>
      <c r="E635" s="186"/>
      <c r="F635" s="186"/>
      <c r="G635" s="186"/>
      <c r="H635" s="186"/>
      <c r="I635" s="186"/>
      <c r="J635" s="186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  <c r="Z635" s="186"/>
      <c r="AA635" s="186"/>
      <c r="AB635" s="186"/>
      <c r="AC635" s="186"/>
      <c r="AD635" s="186"/>
      <c r="AE635" s="186"/>
    </row>
    <row r="636" spans="1:31">
      <c r="A636" s="186"/>
      <c r="B636" s="291"/>
      <c r="C636" s="186"/>
      <c r="D636" s="186"/>
      <c r="E636" s="186"/>
      <c r="F636" s="186"/>
      <c r="G636" s="186"/>
      <c r="H636" s="186"/>
      <c r="I636" s="186"/>
      <c r="J636" s="186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  <c r="Z636" s="186"/>
      <c r="AA636" s="186"/>
      <c r="AB636" s="186"/>
      <c r="AC636" s="186"/>
      <c r="AD636" s="186"/>
      <c r="AE636" s="186"/>
    </row>
    <row r="637" spans="1:31">
      <c r="A637" s="186"/>
      <c r="B637" s="291"/>
      <c r="C637" s="186"/>
      <c r="D637" s="186"/>
      <c r="E637" s="186"/>
      <c r="F637" s="186"/>
      <c r="G637" s="186"/>
      <c r="H637" s="186"/>
      <c r="I637" s="186"/>
      <c r="J637" s="186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  <c r="AA637" s="186"/>
      <c r="AB637" s="186"/>
      <c r="AC637" s="186"/>
      <c r="AD637" s="186"/>
      <c r="AE637" s="186"/>
    </row>
    <row r="638" spans="1:31">
      <c r="A638" s="186"/>
      <c r="B638" s="291"/>
      <c r="C638" s="186"/>
      <c r="D638" s="186"/>
      <c r="E638" s="186"/>
      <c r="F638" s="186"/>
      <c r="G638" s="186"/>
      <c r="H638" s="186"/>
      <c r="I638" s="186"/>
      <c r="J638" s="186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  <c r="AA638" s="186"/>
      <c r="AB638" s="186"/>
      <c r="AC638" s="186"/>
      <c r="AD638" s="186"/>
      <c r="AE638" s="186"/>
    </row>
    <row r="639" spans="1:31">
      <c r="A639" s="186"/>
      <c r="B639" s="291"/>
      <c r="C639" s="186"/>
      <c r="D639" s="186"/>
      <c r="E639" s="186"/>
      <c r="F639" s="186"/>
      <c r="G639" s="186"/>
      <c r="H639" s="186"/>
      <c r="I639" s="186"/>
      <c r="J639" s="186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6"/>
      <c r="AD639" s="186"/>
      <c r="AE639" s="186"/>
    </row>
    <row r="640" spans="1:31">
      <c r="A640" s="186"/>
      <c r="B640" s="291"/>
      <c r="C640" s="186"/>
      <c r="D640" s="186"/>
      <c r="E640" s="186"/>
      <c r="F640" s="186"/>
      <c r="G640" s="186"/>
      <c r="H640" s="186"/>
      <c r="I640" s="186"/>
      <c r="J640" s="186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  <c r="AA640" s="186"/>
      <c r="AB640" s="186"/>
      <c r="AC640" s="186"/>
      <c r="AD640" s="186"/>
      <c r="AE640" s="186"/>
    </row>
    <row r="641" spans="1:31">
      <c r="A641" s="186"/>
      <c r="B641" s="291"/>
      <c r="C641" s="186"/>
      <c r="D641" s="186"/>
      <c r="E641" s="186"/>
      <c r="F641" s="186"/>
      <c r="G641" s="186"/>
      <c r="H641" s="186"/>
      <c r="I641" s="186"/>
      <c r="J641" s="186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  <c r="AA641" s="186"/>
      <c r="AB641" s="186"/>
      <c r="AC641" s="186"/>
      <c r="AD641" s="186"/>
      <c r="AE641" s="186"/>
    </row>
    <row r="642" spans="1:31">
      <c r="A642" s="186"/>
      <c r="B642" s="291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</row>
    <row r="643" spans="1:31">
      <c r="A643" s="186"/>
      <c r="B643" s="291"/>
      <c r="C643" s="186"/>
      <c r="D643" s="186"/>
      <c r="E643" s="186"/>
      <c r="F643" s="186"/>
      <c r="G643" s="186"/>
      <c r="H643" s="186"/>
      <c r="I643" s="186"/>
      <c r="J643" s="186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  <c r="AA643" s="186"/>
      <c r="AB643" s="186"/>
      <c r="AC643" s="186"/>
      <c r="AD643" s="186"/>
      <c r="AE643" s="186"/>
    </row>
    <row r="644" spans="1:31">
      <c r="A644" s="186"/>
      <c r="B644" s="291"/>
      <c r="C644" s="186"/>
      <c r="D644" s="186"/>
      <c r="E644" s="186"/>
      <c r="F644" s="186"/>
      <c r="G644" s="186"/>
      <c r="H644" s="186"/>
      <c r="I644" s="186"/>
      <c r="J644" s="186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</row>
    <row r="645" spans="1:31">
      <c r="A645" s="186"/>
      <c r="B645" s="291"/>
      <c r="C645" s="186"/>
      <c r="D645" s="186"/>
      <c r="E645" s="186"/>
      <c r="F645" s="186"/>
      <c r="G645" s="186"/>
      <c r="H645" s="186"/>
      <c r="I645" s="186"/>
      <c r="J645" s="186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  <c r="AA645" s="186"/>
      <c r="AB645" s="186"/>
      <c r="AC645" s="186"/>
      <c r="AD645" s="186"/>
      <c r="AE645" s="186"/>
    </row>
    <row r="646" spans="1:31">
      <c r="A646" s="186"/>
      <c r="B646" s="291"/>
      <c r="C646" s="186"/>
      <c r="D646" s="186"/>
      <c r="E646" s="186"/>
      <c r="F646" s="186"/>
      <c r="G646" s="186"/>
      <c r="H646" s="186"/>
      <c r="I646" s="186"/>
      <c r="J646" s="186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/>
      <c r="X646" s="186"/>
      <c r="Y646" s="186"/>
      <c r="Z646" s="186"/>
      <c r="AA646" s="186"/>
      <c r="AB646" s="186"/>
      <c r="AC646" s="186"/>
      <c r="AD646" s="186"/>
      <c r="AE646" s="186"/>
    </row>
    <row r="647" spans="1:31">
      <c r="A647" s="186"/>
      <c r="B647" s="291"/>
      <c r="C647" s="186"/>
      <c r="D647" s="186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/>
      <c r="X647" s="186"/>
      <c r="Y647" s="186"/>
      <c r="Z647" s="186"/>
      <c r="AA647" s="186"/>
      <c r="AB647" s="186"/>
      <c r="AC647" s="186"/>
      <c r="AD647" s="186"/>
      <c r="AE647" s="186"/>
    </row>
    <row r="648" spans="1:31">
      <c r="A648" s="186"/>
      <c r="B648" s="291"/>
      <c r="C648" s="186"/>
      <c r="D648" s="186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/>
      <c r="Z648" s="186"/>
      <c r="AA648" s="186"/>
      <c r="AB648" s="186"/>
      <c r="AC648" s="186"/>
      <c r="AD648" s="186"/>
      <c r="AE648" s="186"/>
    </row>
    <row r="649" spans="1:31">
      <c r="A649" s="186"/>
      <c r="B649" s="291"/>
      <c r="C649" s="186"/>
      <c r="D649" s="186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  <c r="Z649" s="186"/>
      <c r="AA649" s="186"/>
      <c r="AB649" s="186"/>
      <c r="AC649" s="186"/>
      <c r="AD649" s="186"/>
      <c r="AE649" s="186"/>
    </row>
    <row r="650" spans="1:31">
      <c r="A650" s="186"/>
      <c r="B650" s="291"/>
      <c r="C650" s="186"/>
      <c r="D650" s="186"/>
      <c r="E650" s="186"/>
      <c r="F650" s="186"/>
      <c r="G650" s="186"/>
      <c r="H650" s="186"/>
      <c r="I650" s="186"/>
      <c r="J650" s="186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  <c r="Z650" s="186"/>
      <c r="AA650" s="186"/>
      <c r="AB650" s="186"/>
      <c r="AC650" s="186"/>
      <c r="AD650" s="186"/>
      <c r="AE650" s="186"/>
    </row>
    <row r="651" spans="1:31">
      <c r="A651" s="186"/>
      <c r="B651" s="291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  <c r="Y651" s="186"/>
      <c r="Z651" s="186"/>
      <c r="AA651" s="186"/>
      <c r="AB651" s="186"/>
      <c r="AC651" s="186"/>
      <c r="AD651" s="186"/>
      <c r="AE651" s="186"/>
    </row>
    <row r="652" spans="1:31">
      <c r="A652" s="186"/>
      <c r="B652" s="291"/>
      <c r="C652" s="186"/>
      <c r="D652" s="186"/>
      <c r="E652" s="186"/>
      <c r="F652" s="186"/>
      <c r="G652" s="186"/>
      <c r="H652" s="186"/>
      <c r="I652" s="186"/>
      <c r="J652" s="186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/>
      <c r="X652" s="186"/>
      <c r="Y652" s="186"/>
      <c r="Z652" s="186"/>
      <c r="AA652" s="186"/>
      <c r="AB652" s="186"/>
      <c r="AC652" s="186"/>
      <c r="AD652" s="186"/>
      <c r="AE652" s="186"/>
    </row>
    <row r="653" spans="1:31">
      <c r="A653" s="186"/>
      <c r="B653" s="291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Y653" s="186"/>
      <c r="Z653" s="186"/>
      <c r="AA653" s="186"/>
      <c r="AB653" s="186"/>
      <c r="AC653" s="186"/>
      <c r="AD653" s="186"/>
      <c r="AE653" s="186"/>
    </row>
    <row r="654" spans="1:31">
      <c r="A654" s="186"/>
      <c r="B654" s="291"/>
      <c r="C654" s="186"/>
      <c r="D654" s="186"/>
      <c r="E654" s="186"/>
      <c r="F654" s="186"/>
      <c r="G654" s="186"/>
      <c r="H654" s="186"/>
      <c r="I654" s="186"/>
      <c r="J654" s="186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/>
      <c r="X654" s="186"/>
      <c r="Y654" s="186"/>
      <c r="Z654" s="186"/>
      <c r="AA654" s="186"/>
      <c r="AB654" s="186"/>
      <c r="AC654" s="186"/>
      <c r="AD654" s="186"/>
      <c r="AE654" s="186"/>
    </row>
    <row r="655" spans="1:31">
      <c r="A655" s="186"/>
      <c r="B655" s="291"/>
      <c r="C655" s="186"/>
      <c r="D655" s="186"/>
      <c r="E655" s="186"/>
      <c r="F655" s="186"/>
      <c r="G655" s="186"/>
      <c r="H655" s="186"/>
      <c r="I655" s="186"/>
      <c r="J655" s="186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  <c r="Z655" s="186"/>
      <c r="AA655" s="186"/>
      <c r="AB655" s="186"/>
      <c r="AC655" s="186"/>
      <c r="AD655" s="186"/>
      <c r="AE655" s="186"/>
    </row>
    <row r="656" spans="1:31">
      <c r="A656" s="186"/>
      <c r="B656" s="291"/>
      <c r="C656" s="186"/>
      <c r="D656" s="186"/>
      <c r="E656" s="186"/>
      <c r="F656" s="186"/>
      <c r="G656" s="186"/>
      <c r="H656" s="186"/>
      <c r="I656" s="186"/>
      <c r="J656" s="186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  <c r="Z656" s="186"/>
      <c r="AA656" s="186"/>
      <c r="AB656" s="186"/>
      <c r="AC656" s="186"/>
      <c r="AD656" s="186"/>
      <c r="AE656" s="186"/>
    </row>
    <row r="657" spans="1:31">
      <c r="A657" s="186"/>
      <c r="B657" s="291"/>
      <c r="C657" s="186"/>
      <c r="D657" s="186"/>
      <c r="E657" s="186"/>
      <c r="F657" s="186"/>
      <c r="G657" s="186"/>
      <c r="H657" s="186"/>
      <c r="I657" s="186"/>
      <c r="J657" s="186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  <c r="Z657" s="186"/>
      <c r="AA657" s="186"/>
      <c r="AB657" s="186"/>
      <c r="AC657" s="186"/>
      <c r="AD657" s="186"/>
      <c r="AE657" s="186"/>
    </row>
    <row r="658" spans="1:31">
      <c r="A658" s="186"/>
      <c r="B658" s="291"/>
      <c r="C658" s="186"/>
      <c r="D658" s="186"/>
      <c r="E658" s="186"/>
      <c r="F658" s="186"/>
      <c r="G658" s="186"/>
      <c r="H658" s="186"/>
      <c r="I658" s="186"/>
      <c r="J658" s="186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  <c r="AA658" s="186"/>
      <c r="AB658" s="186"/>
      <c r="AC658" s="186"/>
      <c r="AD658" s="186"/>
      <c r="AE658" s="186"/>
    </row>
    <row r="659" spans="1:31">
      <c r="A659" s="186"/>
      <c r="B659" s="291"/>
      <c r="C659" s="186"/>
      <c r="D659" s="186"/>
      <c r="E659" s="186"/>
      <c r="F659" s="186"/>
      <c r="G659" s="186"/>
      <c r="H659" s="186"/>
      <c r="I659" s="186"/>
      <c r="J659" s="186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  <c r="Z659" s="186"/>
      <c r="AA659" s="186"/>
      <c r="AB659" s="186"/>
      <c r="AC659" s="186"/>
      <c r="AD659" s="186"/>
      <c r="AE659" s="186"/>
    </row>
    <row r="660" spans="1:31">
      <c r="A660" s="186"/>
      <c r="B660" s="291"/>
      <c r="C660" s="186"/>
      <c r="D660" s="186"/>
      <c r="E660" s="186"/>
      <c r="F660" s="186"/>
      <c r="G660" s="186"/>
      <c r="H660" s="186"/>
      <c r="I660" s="186"/>
      <c r="J660" s="186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  <c r="Z660" s="186"/>
      <c r="AA660" s="186"/>
      <c r="AB660" s="186"/>
      <c r="AC660" s="186"/>
      <c r="AD660" s="186"/>
      <c r="AE660" s="186"/>
    </row>
    <row r="661" spans="1:31">
      <c r="A661" s="186"/>
      <c r="B661" s="291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  <c r="Z661" s="186"/>
      <c r="AA661" s="186"/>
      <c r="AB661" s="186"/>
      <c r="AC661" s="186"/>
      <c r="AD661" s="186"/>
      <c r="AE661" s="186"/>
    </row>
    <row r="662" spans="1:31">
      <c r="A662" s="186"/>
      <c r="B662" s="291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  <c r="Z662" s="186"/>
      <c r="AA662" s="186"/>
      <c r="AB662" s="186"/>
      <c r="AC662" s="186"/>
      <c r="AD662" s="186"/>
      <c r="AE662" s="186"/>
    </row>
    <row r="663" spans="1:31">
      <c r="A663" s="186"/>
      <c r="B663" s="291"/>
      <c r="C663" s="186"/>
      <c r="D663" s="186"/>
      <c r="E663" s="186"/>
      <c r="F663" s="186"/>
      <c r="G663" s="186"/>
      <c r="H663" s="186"/>
      <c r="I663" s="186"/>
      <c r="J663" s="186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  <c r="Z663" s="186"/>
      <c r="AA663" s="186"/>
      <c r="AB663" s="186"/>
      <c r="AC663" s="186"/>
      <c r="AD663" s="186"/>
      <c r="AE663" s="186"/>
    </row>
    <row r="664" spans="1:31">
      <c r="A664" s="186"/>
      <c r="B664" s="291"/>
      <c r="C664" s="186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  <c r="Z664" s="186"/>
      <c r="AA664" s="186"/>
      <c r="AB664" s="186"/>
      <c r="AC664" s="186"/>
      <c r="AD664" s="186"/>
      <c r="AE664" s="186"/>
    </row>
    <row r="665" spans="1:31">
      <c r="A665" s="186"/>
      <c r="B665" s="291"/>
      <c r="C665" s="186"/>
      <c r="D665" s="186"/>
      <c r="E665" s="186"/>
      <c r="F665" s="186"/>
      <c r="G665" s="186"/>
      <c r="H665" s="186"/>
      <c r="I665" s="186"/>
      <c r="J665" s="186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  <c r="Z665" s="186"/>
      <c r="AA665" s="186"/>
      <c r="AB665" s="186"/>
      <c r="AC665" s="186"/>
      <c r="AD665" s="186"/>
      <c r="AE665" s="186"/>
    </row>
    <row r="666" spans="1:31">
      <c r="A666" s="186"/>
      <c r="B666" s="291"/>
      <c r="C666" s="186"/>
      <c r="D666" s="186"/>
      <c r="E666" s="186"/>
      <c r="F666" s="186"/>
      <c r="G666" s="186"/>
      <c r="H666" s="186"/>
      <c r="I666" s="186"/>
      <c r="J666" s="186"/>
      <c r="K666" s="186"/>
      <c r="L666" s="186"/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/>
      <c r="X666" s="186"/>
      <c r="Y666" s="186"/>
      <c r="Z666" s="186"/>
      <c r="AA666" s="186"/>
      <c r="AB666" s="186"/>
      <c r="AC666" s="186"/>
      <c r="AD666" s="186"/>
      <c r="AE666" s="186"/>
    </row>
    <row r="667" spans="1:31">
      <c r="A667" s="186"/>
      <c r="B667" s="291"/>
      <c r="C667" s="186"/>
      <c r="D667" s="186"/>
      <c r="E667" s="186"/>
      <c r="F667" s="186"/>
      <c r="G667" s="186"/>
      <c r="H667" s="186"/>
      <c r="I667" s="186"/>
      <c r="J667" s="186"/>
      <c r="K667" s="186"/>
      <c r="L667" s="186"/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/>
      <c r="X667" s="186"/>
      <c r="Y667" s="186"/>
      <c r="Z667" s="186"/>
      <c r="AA667" s="186"/>
      <c r="AB667" s="186"/>
      <c r="AC667" s="186"/>
      <c r="AD667" s="186"/>
      <c r="AE667" s="186"/>
    </row>
    <row r="668" spans="1:31">
      <c r="A668" s="186"/>
      <c r="B668" s="291"/>
      <c r="C668" s="186"/>
      <c r="D668" s="186"/>
      <c r="E668" s="186"/>
      <c r="F668" s="186"/>
      <c r="G668" s="186"/>
      <c r="H668" s="186"/>
      <c r="I668" s="186"/>
      <c r="J668" s="186"/>
      <c r="K668" s="186"/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  <c r="AA668" s="186"/>
      <c r="AB668" s="186"/>
      <c r="AC668" s="186"/>
      <c r="AD668" s="186"/>
      <c r="AE668" s="186"/>
    </row>
    <row r="669" spans="1:31">
      <c r="A669" s="186"/>
      <c r="B669" s="291"/>
      <c r="C669" s="186"/>
      <c r="D669" s="186"/>
      <c r="E669" s="186"/>
      <c r="F669" s="186"/>
      <c r="G669" s="186"/>
      <c r="H669" s="186"/>
      <c r="I669" s="186"/>
      <c r="J669" s="186"/>
      <c r="K669" s="186"/>
      <c r="L669" s="186"/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/>
      <c r="Y669" s="186"/>
      <c r="Z669" s="186"/>
      <c r="AA669" s="186"/>
      <c r="AB669" s="186"/>
      <c r="AC669" s="186"/>
      <c r="AD669" s="186"/>
      <c r="AE669" s="186"/>
    </row>
    <row r="670" spans="1:31">
      <c r="A670" s="186"/>
      <c r="B670" s="291"/>
      <c r="C670" s="186"/>
      <c r="D670" s="186"/>
      <c r="E670" s="186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/>
      <c r="X670" s="186"/>
      <c r="Y670" s="186"/>
      <c r="Z670" s="186"/>
      <c r="AA670" s="186"/>
      <c r="AB670" s="186"/>
      <c r="AC670" s="186"/>
      <c r="AD670" s="186"/>
      <c r="AE670" s="186"/>
    </row>
    <row r="671" spans="1:31">
      <c r="A671" s="186"/>
      <c r="B671" s="291"/>
      <c r="C671" s="186"/>
      <c r="D671" s="186"/>
      <c r="E671" s="186"/>
      <c r="F671" s="186"/>
      <c r="G671" s="186"/>
      <c r="H671" s="186"/>
      <c r="I671" s="186"/>
      <c r="J671" s="186"/>
      <c r="K671" s="186"/>
      <c r="L671" s="186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/>
      <c r="X671" s="186"/>
      <c r="Y671" s="186"/>
      <c r="Z671" s="186"/>
      <c r="AA671" s="186"/>
      <c r="AB671" s="186"/>
      <c r="AC671" s="186"/>
      <c r="AD671" s="186"/>
      <c r="AE671" s="186"/>
    </row>
    <row r="672" spans="1:31">
      <c r="A672" s="186"/>
      <c r="B672" s="291"/>
      <c r="C672" s="186"/>
      <c r="D672" s="186"/>
      <c r="E672" s="186"/>
      <c r="F672" s="186"/>
      <c r="G672" s="186"/>
      <c r="H672" s="186"/>
      <c r="I672" s="186"/>
      <c r="J672" s="186"/>
      <c r="K672" s="186"/>
      <c r="L672" s="186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  <c r="Z672" s="186"/>
      <c r="AA672" s="186"/>
      <c r="AB672" s="186"/>
      <c r="AC672" s="186"/>
      <c r="AD672" s="186"/>
      <c r="AE672" s="186"/>
    </row>
    <row r="673" spans="1:31">
      <c r="A673" s="186"/>
      <c r="B673" s="291"/>
      <c r="C673" s="186"/>
      <c r="D673" s="186"/>
      <c r="E673" s="186"/>
      <c r="F673" s="186"/>
      <c r="G673" s="186"/>
      <c r="H673" s="186"/>
      <c r="I673" s="186"/>
      <c r="J673" s="186"/>
      <c r="K673" s="186"/>
      <c r="L673" s="186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/>
      <c r="X673" s="186"/>
      <c r="Y673" s="186"/>
      <c r="Z673" s="186"/>
      <c r="AA673" s="186"/>
      <c r="AB673" s="186"/>
      <c r="AC673" s="186"/>
      <c r="AD673" s="186"/>
      <c r="AE673" s="186"/>
    </row>
    <row r="674" spans="1:31">
      <c r="A674" s="186"/>
      <c r="B674" s="291"/>
      <c r="C674" s="186"/>
      <c r="D674" s="186"/>
      <c r="E674" s="186"/>
      <c r="F674" s="186"/>
      <c r="G674" s="186"/>
      <c r="H674" s="186"/>
      <c r="I674" s="186"/>
      <c r="J674" s="186"/>
      <c r="K674" s="186"/>
      <c r="L674" s="186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/>
      <c r="X674" s="186"/>
      <c r="Y674" s="186"/>
      <c r="Z674" s="186"/>
      <c r="AA674" s="186"/>
      <c r="AB674" s="186"/>
      <c r="AC674" s="186"/>
      <c r="AD674" s="186"/>
      <c r="AE674" s="186"/>
    </row>
    <row r="675" spans="1:31">
      <c r="A675" s="186"/>
      <c r="B675" s="291"/>
      <c r="C675" s="186"/>
      <c r="D675" s="186"/>
      <c r="E675" s="186"/>
      <c r="F675" s="186"/>
      <c r="G675" s="186"/>
      <c r="H675" s="186"/>
      <c r="I675" s="186"/>
      <c r="J675" s="186"/>
      <c r="K675" s="186"/>
      <c r="L675" s="186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/>
      <c r="X675" s="186"/>
      <c r="Y675" s="186"/>
      <c r="Z675" s="186"/>
      <c r="AA675" s="186"/>
      <c r="AB675" s="186"/>
      <c r="AC675" s="186"/>
      <c r="AD675" s="186"/>
      <c r="AE675" s="186"/>
    </row>
    <row r="676" spans="1:31">
      <c r="A676" s="186"/>
      <c r="B676" s="291"/>
      <c r="C676" s="186"/>
      <c r="D676" s="186"/>
      <c r="E676" s="186"/>
      <c r="F676" s="186"/>
      <c r="G676" s="186"/>
      <c r="H676" s="186"/>
      <c r="I676" s="186"/>
      <c r="J676" s="186"/>
      <c r="K676" s="186"/>
      <c r="L676" s="186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/>
      <c r="Z676" s="186"/>
      <c r="AA676" s="186"/>
      <c r="AB676" s="186"/>
      <c r="AC676" s="186"/>
      <c r="AD676" s="186"/>
      <c r="AE676" s="186"/>
    </row>
    <row r="677" spans="1:31">
      <c r="A677" s="186"/>
      <c r="B677" s="291"/>
      <c r="C677" s="186"/>
      <c r="D677" s="186"/>
      <c r="E677" s="186"/>
      <c r="F677" s="186"/>
      <c r="G677" s="186"/>
      <c r="H677" s="186"/>
      <c r="I677" s="186"/>
      <c r="J677" s="186"/>
      <c r="K677" s="186"/>
      <c r="L677" s="186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/>
      <c r="X677" s="186"/>
      <c r="Y677" s="186"/>
      <c r="Z677" s="186"/>
      <c r="AA677" s="186"/>
      <c r="AB677" s="186"/>
      <c r="AC677" s="186"/>
      <c r="AD677" s="186"/>
      <c r="AE677" s="186"/>
    </row>
    <row r="678" spans="1:31">
      <c r="A678" s="186"/>
      <c r="B678" s="291"/>
      <c r="C678" s="186"/>
      <c r="D678" s="186"/>
      <c r="E678" s="186"/>
      <c r="F678" s="186"/>
      <c r="G678" s="186"/>
      <c r="H678" s="186"/>
      <c r="I678" s="186"/>
      <c r="J678" s="186"/>
      <c r="K678" s="186"/>
      <c r="L678" s="186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  <c r="AA678" s="186"/>
      <c r="AB678" s="186"/>
      <c r="AC678" s="186"/>
      <c r="AD678" s="186"/>
      <c r="AE678" s="186"/>
    </row>
    <row r="679" spans="1:31">
      <c r="A679" s="186"/>
      <c r="B679" s="291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  <c r="M679" s="186"/>
      <c r="N679" s="186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  <c r="AA679" s="186"/>
      <c r="AB679" s="186"/>
      <c r="AC679" s="186"/>
      <c r="AD679" s="186"/>
      <c r="AE679" s="186"/>
    </row>
    <row r="680" spans="1:31">
      <c r="A680" s="186"/>
      <c r="B680" s="291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  <c r="M680" s="186"/>
      <c r="N680" s="186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  <c r="AA680" s="186"/>
      <c r="AB680" s="186"/>
      <c r="AC680" s="186"/>
      <c r="AD680" s="186"/>
      <c r="AE680" s="186"/>
    </row>
    <row r="681" spans="1:31">
      <c r="A681" s="186"/>
      <c r="B681" s="291"/>
      <c r="C681" s="186"/>
      <c r="D681" s="186"/>
      <c r="E681" s="186"/>
      <c r="F681" s="186"/>
      <c r="G681" s="186"/>
      <c r="H681" s="186"/>
      <c r="I681" s="186"/>
      <c r="J681" s="186"/>
      <c r="K681" s="186"/>
      <c r="L681" s="186"/>
      <c r="M681" s="186"/>
      <c r="N681" s="186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  <c r="AA681" s="186"/>
      <c r="AB681" s="186"/>
      <c r="AC681" s="186"/>
      <c r="AD681" s="186"/>
      <c r="AE681" s="186"/>
    </row>
    <row r="682" spans="1:31">
      <c r="A682" s="186"/>
      <c r="B682" s="291"/>
      <c r="C682" s="186"/>
      <c r="D682" s="186"/>
      <c r="E682" s="186"/>
      <c r="F682" s="186"/>
      <c r="G682" s="186"/>
      <c r="H682" s="186"/>
      <c r="I682" s="186"/>
      <c r="J682" s="186"/>
      <c r="K682" s="186"/>
      <c r="L682" s="186"/>
      <c r="M682" s="186"/>
      <c r="N682" s="186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  <c r="AA682" s="186"/>
      <c r="AB682" s="186"/>
      <c r="AC682" s="186"/>
      <c r="AD682" s="186"/>
      <c r="AE682" s="186"/>
    </row>
    <row r="683" spans="1:31">
      <c r="A683" s="186"/>
      <c r="B683" s="291"/>
      <c r="C683" s="186"/>
      <c r="D683" s="186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  <c r="AA683" s="186"/>
      <c r="AB683" s="186"/>
      <c r="AC683" s="186"/>
      <c r="AD683" s="186"/>
      <c r="AE683" s="186"/>
    </row>
    <row r="684" spans="1:31">
      <c r="A684" s="186"/>
      <c r="B684" s="291"/>
      <c r="C684" s="186"/>
      <c r="D684" s="186"/>
      <c r="E684" s="186"/>
      <c r="F684" s="186"/>
      <c r="G684" s="186"/>
      <c r="H684" s="186"/>
      <c r="I684" s="186"/>
      <c r="J684" s="186"/>
      <c r="K684" s="186"/>
      <c r="L684" s="186"/>
      <c r="M684" s="186"/>
      <c r="N684" s="186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  <c r="AA684" s="186"/>
      <c r="AB684" s="186"/>
      <c r="AC684" s="186"/>
      <c r="AD684" s="186"/>
      <c r="AE684" s="186"/>
    </row>
    <row r="685" spans="1:31">
      <c r="A685" s="186"/>
      <c r="B685" s="291"/>
      <c r="C685" s="186"/>
      <c r="D685" s="186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  <c r="AA685" s="186"/>
      <c r="AB685" s="186"/>
      <c r="AC685" s="186"/>
      <c r="AD685" s="186"/>
      <c r="AE685" s="186"/>
    </row>
    <row r="686" spans="1:31">
      <c r="A686" s="186"/>
      <c r="B686" s="291"/>
      <c r="C686" s="186"/>
      <c r="D686" s="186"/>
      <c r="E686" s="186"/>
      <c r="F686" s="186"/>
      <c r="G686" s="186"/>
      <c r="H686" s="186"/>
      <c r="I686" s="186"/>
      <c r="J686" s="186"/>
      <c r="K686" s="186"/>
      <c r="L686" s="186"/>
      <c r="M686" s="186"/>
      <c r="N686" s="186"/>
      <c r="O686" s="186"/>
      <c r="P686" s="186"/>
      <c r="Q686" s="186"/>
      <c r="R686" s="186"/>
      <c r="S686" s="186"/>
      <c r="T686" s="186"/>
      <c r="U686" s="186"/>
      <c r="V686" s="186"/>
      <c r="W686" s="186"/>
      <c r="X686" s="186"/>
      <c r="Y686" s="186"/>
      <c r="Z686" s="186"/>
      <c r="AA686" s="186"/>
      <c r="AB686" s="186"/>
      <c r="AC686" s="186"/>
      <c r="AD686" s="186"/>
      <c r="AE686" s="186"/>
    </row>
    <row r="687" spans="1:31">
      <c r="A687" s="186"/>
      <c r="B687" s="291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  <c r="M687" s="186"/>
      <c r="N687" s="186"/>
      <c r="O687" s="186"/>
      <c r="P687" s="186"/>
      <c r="Q687" s="186"/>
      <c r="R687" s="186"/>
      <c r="S687" s="186"/>
      <c r="T687" s="186"/>
      <c r="U687" s="186"/>
      <c r="V687" s="186"/>
      <c r="W687" s="186"/>
      <c r="X687" s="186"/>
      <c r="Y687" s="186"/>
      <c r="Z687" s="186"/>
      <c r="AA687" s="186"/>
      <c r="AB687" s="186"/>
      <c r="AC687" s="186"/>
      <c r="AD687" s="186"/>
      <c r="AE687" s="186"/>
    </row>
    <row r="688" spans="1:31">
      <c r="A688" s="186"/>
      <c r="B688" s="291"/>
      <c r="C688" s="186"/>
      <c r="D688" s="186"/>
      <c r="E688" s="186"/>
      <c r="F688" s="186"/>
      <c r="G688" s="186"/>
      <c r="H688" s="186"/>
      <c r="I688" s="186"/>
      <c r="J688" s="186"/>
      <c r="K688" s="186"/>
      <c r="L688" s="186"/>
      <c r="M688" s="186"/>
      <c r="N688" s="186"/>
      <c r="O688" s="186"/>
      <c r="P688" s="186"/>
      <c r="Q688" s="186"/>
      <c r="R688" s="186"/>
      <c r="S688" s="186"/>
      <c r="T688" s="186"/>
      <c r="U688" s="186"/>
      <c r="V688" s="186"/>
      <c r="W688" s="186"/>
      <c r="X688" s="186"/>
      <c r="Y688" s="186"/>
      <c r="Z688" s="186"/>
      <c r="AA688" s="186"/>
      <c r="AB688" s="186"/>
      <c r="AC688" s="186"/>
      <c r="AD688" s="186"/>
      <c r="AE688" s="186"/>
    </row>
    <row r="689" spans="1:31">
      <c r="A689" s="186"/>
      <c r="B689" s="291"/>
      <c r="C689" s="186"/>
      <c r="D689" s="186"/>
      <c r="E689" s="186"/>
      <c r="F689" s="186"/>
      <c r="G689" s="186"/>
      <c r="H689" s="186"/>
      <c r="I689" s="186"/>
      <c r="J689" s="186"/>
      <c r="K689" s="186"/>
      <c r="L689" s="186"/>
      <c r="M689" s="186"/>
      <c r="N689" s="186"/>
      <c r="O689" s="186"/>
      <c r="P689" s="186"/>
      <c r="Q689" s="186"/>
      <c r="R689" s="186"/>
      <c r="S689" s="186"/>
      <c r="T689" s="186"/>
      <c r="U689" s="186"/>
      <c r="V689" s="186"/>
      <c r="W689" s="186"/>
      <c r="X689" s="186"/>
      <c r="Y689" s="186"/>
      <c r="Z689" s="186"/>
      <c r="AA689" s="186"/>
      <c r="AB689" s="186"/>
      <c r="AC689" s="186"/>
      <c r="AD689" s="186"/>
      <c r="AE689" s="186"/>
    </row>
    <row r="690" spans="1:31">
      <c r="A690" s="186"/>
      <c r="B690" s="291"/>
      <c r="C690" s="186"/>
      <c r="D690" s="186"/>
      <c r="E690" s="186"/>
      <c r="F690" s="186"/>
      <c r="G690" s="186"/>
      <c r="H690" s="186"/>
      <c r="I690" s="186"/>
      <c r="J690" s="186"/>
      <c r="K690" s="186"/>
      <c r="L690" s="186"/>
      <c r="M690" s="186"/>
      <c r="N690" s="186"/>
      <c r="O690" s="186"/>
      <c r="P690" s="186"/>
      <c r="Q690" s="186"/>
      <c r="R690" s="186"/>
      <c r="S690" s="186"/>
      <c r="T690" s="186"/>
      <c r="U690" s="186"/>
      <c r="V690" s="186"/>
      <c r="W690" s="186"/>
      <c r="X690" s="186"/>
      <c r="Y690" s="186"/>
      <c r="Z690" s="186"/>
      <c r="AA690" s="186"/>
      <c r="AB690" s="186"/>
      <c r="AC690" s="186"/>
      <c r="AD690" s="186"/>
      <c r="AE690" s="186"/>
    </row>
    <row r="691" spans="1:31">
      <c r="A691" s="186"/>
      <c r="B691" s="291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  <c r="AA691" s="186"/>
      <c r="AB691" s="186"/>
      <c r="AC691" s="186"/>
      <c r="AD691" s="186"/>
      <c r="AE691" s="186"/>
    </row>
    <row r="692" spans="1:31">
      <c r="A692" s="186"/>
      <c r="B692" s="291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  <c r="AA692" s="186"/>
      <c r="AB692" s="186"/>
      <c r="AC692" s="186"/>
      <c r="AD692" s="186"/>
      <c r="AE692" s="186"/>
    </row>
    <row r="693" spans="1:31">
      <c r="A693" s="186"/>
      <c r="B693" s="291"/>
      <c r="C693" s="186"/>
      <c r="D693" s="186"/>
      <c r="E693" s="186"/>
      <c r="F693" s="186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</row>
    <row r="694" spans="1:31">
      <c r="A694" s="186"/>
      <c r="B694" s="291"/>
      <c r="C694" s="186"/>
      <c r="D694" s="186"/>
      <c r="E694" s="186"/>
      <c r="F694" s="186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  <c r="AA694" s="186"/>
      <c r="AB694" s="186"/>
      <c r="AC694" s="186"/>
      <c r="AD694" s="186"/>
      <c r="AE694" s="186"/>
    </row>
    <row r="695" spans="1:31">
      <c r="A695" s="186"/>
      <c r="B695" s="291"/>
      <c r="C695" s="186"/>
      <c r="D695" s="186"/>
      <c r="E695" s="186"/>
      <c r="F695" s="186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  <c r="AB695" s="186"/>
      <c r="AC695" s="186"/>
      <c r="AD695" s="186"/>
      <c r="AE695" s="186"/>
    </row>
    <row r="696" spans="1:31">
      <c r="A696" s="186"/>
      <c r="B696" s="291"/>
      <c r="C696" s="186"/>
      <c r="D696" s="186"/>
      <c r="E696" s="186"/>
      <c r="F696" s="186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  <c r="AA696" s="186"/>
      <c r="AB696" s="186"/>
      <c r="AC696" s="186"/>
      <c r="AD696" s="186"/>
      <c r="AE696" s="186"/>
    </row>
    <row r="697" spans="1:31">
      <c r="A697" s="186"/>
      <c r="B697" s="291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</row>
    <row r="698" spans="1:31">
      <c r="A698" s="186"/>
      <c r="B698" s="291"/>
      <c r="C698" s="186"/>
      <c r="D698" s="186"/>
      <c r="E698" s="186"/>
      <c r="F698" s="186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  <c r="AA698" s="186"/>
      <c r="AB698" s="186"/>
      <c r="AC698" s="186"/>
      <c r="AD698" s="186"/>
      <c r="AE698" s="186"/>
    </row>
    <row r="699" spans="1:31">
      <c r="A699" s="186"/>
      <c r="B699" s="291"/>
      <c r="C699" s="186"/>
      <c r="D699" s="186"/>
      <c r="E699" s="186"/>
      <c r="F699" s="186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  <c r="AA699" s="186"/>
      <c r="AB699" s="186"/>
      <c r="AC699" s="186"/>
      <c r="AD699" s="186"/>
      <c r="AE699" s="186"/>
    </row>
    <row r="700" spans="1:31">
      <c r="A700" s="186"/>
      <c r="B700" s="291"/>
      <c r="C700" s="186"/>
      <c r="D700" s="186"/>
      <c r="E700" s="186"/>
      <c r="F700" s="186"/>
      <c r="G700" s="186"/>
      <c r="H700" s="186"/>
      <c r="I700" s="186"/>
      <c r="J700" s="186"/>
      <c r="K700" s="186"/>
      <c r="L700" s="186"/>
      <c r="M700" s="186"/>
      <c r="N700" s="186"/>
      <c r="O700" s="186"/>
      <c r="P700" s="186"/>
      <c r="Q700" s="186"/>
      <c r="R700" s="186"/>
      <c r="S700" s="186"/>
      <c r="T700" s="186"/>
      <c r="U700" s="186"/>
      <c r="V700" s="186"/>
      <c r="W700" s="186"/>
      <c r="X700" s="186"/>
      <c r="Y700" s="186"/>
      <c r="Z700" s="186"/>
      <c r="AA700" s="186"/>
      <c r="AB700" s="186"/>
      <c r="AC700" s="186"/>
      <c r="AD700" s="186"/>
      <c r="AE700" s="186"/>
    </row>
    <row r="701" spans="1:31">
      <c r="A701" s="186"/>
      <c r="B701" s="291"/>
      <c r="C701" s="186"/>
      <c r="D701" s="186"/>
      <c r="E701" s="186"/>
      <c r="F701" s="186"/>
      <c r="G701" s="186"/>
      <c r="H701" s="186"/>
      <c r="I701" s="186"/>
      <c r="J701" s="186"/>
      <c r="K701" s="186"/>
      <c r="L701" s="186"/>
      <c r="M701" s="186"/>
      <c r="N701" s="186"/>
      <c r="O701" s="186"/>
      <c r="P701" s="186"/>
      <c r="Q701" s="186"/>
      <c r="R701" s="186"/>
      <c r="S701" s="186"/>
      <c r="T701" s="186"/>
      <c r="U701" s="186"/>
      <c r="V701" s="186"/>
      <c r="W701" s="186"/>
      <c r="X701" s="186"/>
      <c r="Y701" s="186"/>
      <c r="Z701" s="186"/>
      <c r="AA701" s="186"/>
      <c r="AB701" s="186"/>
      <c r="AC701" s="186"/>
      <c r="AD701" s="186"/>
      <c r="AE701" s="186"/>
    </row>
    <row r="702" spans="1:31">
      <c r="A702" s="186"/>
      <c r="B702" s="291"/>
      <c r="C702" s="186"/>
      <c r="D702" s="186"/>
      <c r="E702" s="186"/>
      <c r="F702" s="186"/>
      <c r="G702" s="186"/>
      <c r="H702" s="186"/>
      <c r="I702" s="186"/>
      <c r="J702" s="186"/>
      <c r="K702" s="186"/>
      <c r="L702" s="186"/>
      <c r="M702" s="186"/>
      <c r="N702" s="186"/>
      <c r="O702" s="186"/>
      <c r="P702" s="186"/>
      <c r="Q702" s="186"/>
      <c r="R702" s="186"/>
      <c r="S702" s="186"/>
      <c r="T702" s="186"/>
      <c r="U702" s="186"/>
      <c r="V702" s="186"/>
      <c r="W702" s="186"/>
      <c r="X702" s="186"/>
      <c r="Y702" s="186"/>
      <c r="Z702" s="186"/>
      <c r="AA702" s="186"/>
      <c r="AB702" s="186"/>
      <c r="AC702" s="186"/>
      <c r="AD702" s="186"/>
      <c r="AE702" s="186"/>
    </row>
    <row r="703" spans="1:31">
      <c r="A703" s="186"/>
      <c r="B703" s="291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Y703" s="186"/>
      <c r="Z703" s="186"/>
      <c r="AA703" s="186"/>
      <c r="AB703" s="186"/>
      <c r="AC703" s="186"/>
      <c r="AD703" s="186"/>
      <c r="AE703" s="186"/>
    </row>
    <row r="704" spans="1:31">
      <c r="A704" s="186"/>
      <c r="B704" s="291"/>
      <c r="C704" s="186"/>
      <c r="D704" s="186"/>
      <c r="E704" s="186"/>
      <c r="F704" s="186"/>
      <c r="G704" s="186"/>
      <c r="H704" s="186"/>
      <c r="I704" s="186"/>
      <c r="J704" s="186"/>
      <c r="K704" s="186"/>
      <c r="L704" s="186"/>
      <c r="M704" s="186"/>
      <c r="N704" s="186"/>
      <c r="O704" s="186"/>
      <c r="P704" s="186"/>
      <c r="Q704" s="186"/>
      <c r="R704" s="186"/>
      <c r="S704" s="186"/>
      <c r="T704" s="186"/>
      <c r="U704" s="186"/>
      <c r="V704" s="186"/>
      <c r="W704" s="186"/>
      <c r="X704" s="186"/>
      <c r="Y704" s="186"/>
      <c r="Z704" s="186"/>
      <c r="AA704" s="186"/>
      <c r="AB704" s="186"/>
      <c r="AC704" s="186"/>
      <c r="AD704" s="186"/>
      <c r="AE704" s="186"/>
    </row>
    <row r="705" spans="1:31">
      <c r="A705" s="186"/>
      <c r="B705" s="291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  <c r="M705" s="186"/>
      <c r="N705" s="186"/>
      <c r="O705" s="186"/>
      <c r="P705" s="186"/>
      <c r="Q705" s="186"/>
      <c r="R705" s="186"/>
      <c r="S705" s="186"/>
      <c r="T705" s="186"/>
      <c r="U705" s="186"/>
      <c r="V705" s="186"/>
      <c r="W705" s="186"/>
      <c r="X705" s="186"/>
      <c r="Y705" s="186"/>
      <c r="Z705" s="186"/>
      <c r="AA705" s="186"/>
      <c r="AB705" s="186"/>
      <c r="AC705" s="186"/>
      <c r="AD705" s="186"/>
      <c r="AE705" s="186"/>
    </row>
    <row r="706" spans="1:31">
      <c r="A706" s="186"/>
      <c r="B706" s="291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  <c r="M706" s="186"/>
      <c r="N706" s="186"/>
      <c r="O706" s="186"/>
      <c r="P706" s="186"/>
      <c r="Q706" s="186"/>
      <c r="R706" s="186"/>
      <c r="S706" s="186"/>
      <c r="T706" s="186"/>
      <c r="U706" s="186"/>
      <c r="V706" s="186"/>
      <c r="W706" s="186"/>
      <c r="X706" s="186"/>
      <c r="Y706" s="186"/>
      <c r="Z706" s="186"/>
      <c r="AA706" s="186"/>
      <c r="AB706" s="186"/>
      <c r="AC706" s="186"/>
      <c r="AD706" s="186"/>
      <c r="AE706" s="186"/>
    </row>
    <row r="707" spans="1:31">
      <c r="A707" s="186"/>
      <c r="B707" s="291"/>
      <c r="C707" s="186"/>
      <c r="D707" s="186"/>
      <c r="E707" s="186"/>
      <c r="F707" s="186"/>
      <c r="G707" s="186"/>
      <c r="H707" s="186"/>
      <c r="I707" s="186"/>
      <c r="J707" s="186"/>
      <c r="K707" s="186"/>
      <c r="L707" s="186"/>
      <c r="M707" s="186"/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  <c r="AA707" s="186"/>
      <c r="AB707" s="186"/>
      <c r="AC707" s="186"/>
      <c r="AD707" s="186"/>
      <c r="AE707" s="186"/>
    </row>
    <row r="708" spans="1:31">
      <c r="A708" s="186"/>
      <c r="B708" s="291"/>
      <c r="C708" s="186"/>
      <c r="D708" s="186"/>
      <c r="E708" s="186"/>
      <c r="F708" s="186"/>
      <c r="G708" s="186"/>
      <c r="H708" s="186"/>
      <c r="I708" s="186"/>
      <c r="J708" s="186"/>
      <c r="K708" s="186"/>
      <c r="L708" s="186"/>
      <c r="M708" s="186"/>
      <c r="N708" s="186"/>
      <c r="O708" s="186"/>
      <c r="P708" s="186"/>
      <c r="Q708" s="186"/>
      <c r="R708" s="186"/>
      <c r="S708" s="186"/>
      <c r="T708" s="186"/>
      <c r="U708" s="186"/>
      <c r="V708" s="186"/>
      <c r="W708" s="186"/>
      <c r="X708" s="186"/>
      <c r="Y708" s="186"/>
      <c r="Z708" s="186"/>
      <c r="AA708" s="186"/>
      <c r="AB708" s="186"/>
      <c r="AC708" s="186"/>
      <c r="AD708" s="186"/>
      <c r="AE708" s="186"/>
    </row>
    <row r="709" spans="1:31">
      <c r="A709" s="186"/>
      <c r="B709" s="291"/>
      <c r="C709" s="186"/>
      <c r="D709" s="186"/>
      <c r="E709" s="186"/>
      <c r="F709" s="186"/>
      <c r="G709" s="186"/>
      <c r="H709" s="186"/>
      <c r="I709" s="186"/>
      <c r="J709" s="186"/>
      <c r="K709" s="186"/>
      <c r="L709" s="186"/>
      <c r="M709" s="186"/>
      <c r="N709" s="186"/>
      <c r="O709" s="186"/>
      <c r="P709" s="186"/>
      <c r="Q709" s="186"/>
      <c r="R709" s="186"/>
      <c r="S709" s="186"/>
      <c r="T709" s="186"/>
      <c r="U709" s="186"/>
      <c r="V709" s="186"/>
      <c r="W709" s="186"/>
      <c r="X709" s="186"/>
      <c r="Y709" s="186"/>
      <c r="Z709" s="186"/>
      <c r="AA709" s="186"/>
      <c r="AB709" s="186"/>
      <c r="AC709" s="186"/>
      <c r="AD709" s="186"/>
      <c r="AE709" s="186"/>
    </row>
    <row r="710" spans="1:31">
      <c r="A710" s="186"/>
      <c r="B710" s="291"/>
      <c r="C710" s="186"/>
      <c r="D710" s="186"/>
      <c r="E710" s="186"/>
      <c r="F710" s="186"/>
      <c r="G710" s="186"/>
      <c r="H710" s="186"/>
      <c r="I710" s="186"/>
      <c r="J710" s="186"/>
      <c r="K710" s="186"/>
      <c r="L710" s="186"/>
      <c r="M710" s="186"/>
      <c r="N710" s="186"/>
      <c r="O710" s="186"/>
      <c r="P710" s="186"/>
      <c r="Q710" s="186"/>
      <c r="R710" s="186"/>
      <c r="S710" s="186"/>
      <c r="T710" s="186"/>
      <c r="U710" s="186"/>
      <c r="V710" s="186"/>
      <c r="W710" s="186"/>
      <c r="X710" s="186"/>
      <c r="Y710" s="186"/>
      <c r="Z710" s="186"/>
      <c r="AA710" s="186"/>
      <c r="AB710" s="186"/>
      <c r="AC710" s="186"/>
      <c r="AD710" s="186"/>
      <c r="AE710" s="186"/>
    </row>
    <row r="711" spans="1:31">
      <c r="A711" s="186"/>
      <c r="B711" s="291"/>
      <c r="C711" s="186"/>
      <c r="D711" s="186"/>
      <c r="E711" s="186"/>
      <c r="F711" s="186"/>
      <c r="G711" s="186"/>
      <c r="H711" s="186"/>
      <c r="I711" s="186"/>
      <c r="J711" s="186"/>
      <c r="K711" s="186"/>
      <c r="L711" s="186"/>
      <c r="M711" s="186"/>
      <c r="N711" s="186"/>
      <c r="O711" s="186"/>
      <c r="P711" s="186"/>
      <c r="Q711" s="186"/>
      <c r="R711" s="186"/>
      <c r="S711" s="186"/>
      <c r="T711" s="186"/>
      <c r="U711" s="186"/>
      <c r="V711" s="186"/>
      <c r="W711" s="186"/>
      <c r="X711" s="186"/>
      <c r="Y711" s="186"/>
      <c r="Z711" s="186"/>
      <c r="AA711" s="186"/>
      <c r="AB711" s="186"/>
      <c r="AC711" s="186"/>
      <c r="AD711" s="186"/>
      <c r="AE711" s="186"/>
    </row>
    <row r="712" spans="1:31">
      <c r="A712" s="186"/>
      <c r="B712" s="291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  <c r="M712" s="186"/>
      <c r="N712" s="186"/>
      <c r="O712" s="186"/>
      <c r="P712" s="186"/>
      <c r="Q712" s="186"/>
      <c r="R712" s="186"/>
      <c r="S712" s="186"/>
      <c r="T712" s="186"/>
      <c r="U712" s="186"/>
      <c r="V712" s="186"/>
      <c r="W712" s="186"/>
      <c r="X712" s="186"/>
      <c r="Y712" s="186"/>
      <c r="Z712" s="186"/>
      <c r="AA712" s="186"/>
      <c r="AB712" s="186"/>
      <c r="AC712" s="186"/>
      <c r="AD712" s="186"/>
      <c r="AE712" s="186"/>
    </row>
    <row r="713" spans="1:31">
      <c r="A713" s="186"/>
      <c r="B713" s="291"/>
      <c r="C713" s="186"/>
      <c r="D713" s="186"/>
      <c r="E713" s="186"/>
      <c r="F713" s="186"/>
      <c r="G713" s="186"/>
      <c r="H713" s="186"/>
      <c r="I713" s="186"/>
      <c r="J713" s="186"/>
      <c r="K713" s="186"/>
      <c r="L713" s="186"/>
      <c r="M713" s="186"/>
      <c r="N713" s="186"/>
      <c r="O713" s="186"/>
      <c r="P713" s="186"/>
      <c r="Q713" s="186"/>
      <c r="R713" s="186"/>
      <c r="S713" s="186"/>
      <c r="T713" s="186"/>
      <c r="U713" s="186"/>
      <c r="V713" s="186"/>
      <c r="W713" s="186"/>
      <c r="X713" s="186"/>
      <c r="Y713" s="186"/>
      <c r="Z713" s="186"/>
      <c r="AA713" s="186"/>
      <c r="AB713" s="186"/>
      <c r="AC713" s="186"/>
      <c r="AD713" s="186"/>
      <c r="AE713" s="186"/>
    </row>
    <row r="714" spans="1:31">
      <c r="A714" s="186"/>
      <c r="B714" s="291"/>
      <c r="C714" s="186"/>
      <c r="D714" s="186"/>
      <c r="E714" s="186"/>
      <c r="F714" s="186"/>
      <c r="G714" s="186"/>
      <c r="H714" s="186"/>
      <c r="I714" s="186"/>
      <c r="J714" s="186"/>
      <c r="K714" s="186"/>
      <c r="L714" s="186"/>
      <c r="M714" s="186"/>
      <c r="N714" s="186"/>
      <c r="O714" s="186"/>
      <c r="P714" s="186"/>
      <c r="Q714" s="186"/>
      <c r="R714" s="186"/>
      <c r="S714" s="186"/>
      <c r="T714" s="186"/>
      <c r="U714" s="186"/>
      <c r="V714" s="186"/>
      <c r="W714" s="186"/>
      <c r="X714" s="186"/>
      <c r="Y714" s="186"/>
      <c r="Z714" s="186"/>
      <c r="AA714" s="186"/>
      <c r="AB714" s="186"/>
      <c r="AC714" s="186"/>
      <c r="AD714" s="186"/>
      <c r="AE714" s="186"/>
    </row>
    <row r="715" spans="1:31">
      <c r="A715" s="186"/>
      <c r="B715" s="291"/>
      <c r="C715" s="186"/>
      <c r="D715" s="186"/>
      <c r="E715" s="186"/>
      <c r="F715" s="186"/>
      <c r="G715" s="186"/>
      <c r="H715" s="186"/>
      <c r="I715" s="186"/>
      <c r="J715" s="186"/>
      <c r="K715" s="186"/>
      <c r="L715" s="186"/>
      <c r="M715" s="186"/>
      <c r="N715" s="186"/>
      <c r="O715" s="186"/>
      <c r="P715" s="186"/>
      <c r="Q715" s="186"/>
      <c r="R715" s="186"/>
      <c r="S715" s="186"/>
      <c r="T715" s="186"/>
      <c r="U715" s="186"/>
      <c r="V715" s="186"/>
      <c r="W715" s="186"/>
      <c r="X715" s="186"/>
      <c r="Y715" s="186"/>
      <c r="Z715" s="186"/>
      <c r="AA715" s="186"/>
      <c r="AB715" s="186"/>
      <c r="AC715" s="186"/>
      <c r="AD715" s="186"/>
      <c r="AE715" s="186"/>
    </row>
    <row r="716" spans="1:31">
      <c r="A716" s="186"/>
      <c r="B716" s="291"/>
      <c r="C716" s="186"/>
      <c r="D716" s="186"/>
      <c r="E716" s="186"/>
      <c r="F716" s="186"/>
      <c r="G716" s="186"/>
      <c r="H716" s="186"/>
      <c r="I716" s="186"/>
      <c r="J716" s="186"/>
      <c r="K716" s="186"/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</row>
    <row r="717" spans="1:31">
      <c r="A717" s="186"/>
      <c r="B717" s="291"/>
      <c r="C717" s="186"/>
      <c r="D717" s="186"/>
      <c r="E717" s="186"/>
      <c r="F717" s="186"/>
      <c r="G717" s="186"/>
      <c r="H717" s="186"/>
      <c r="I717" s="186"/>
      <c r="J717" s="186"/>
      <c r="K717" s="186"/>
      <c r="L717" s="186"/>
      <c r="M717" s="186"/>
      <c r="N717" s="186"/>
      <c r="O717" s="186"/>
      <c r="P717" s="186"/>
      <c r="Q717" s="186"/>
      <c r="R717" s="186"/>
      <c r="S717" s="186"/>
      <c r="T717" s="186"/>
      <c r="U717" s="186"/>
      <c r="V717" s="186"/>
      <c r="W717" s="186"/>
      <c r="X717" s="186"/>
      <c r="Y717" s="186"/>
      <c r="Z717" s="186"/>
      <c r="AA717" s="186"/>
      <c r="AB717" s="186"/>
      <c r="AC717" s="186"/>
      <c r="AD717" s="186"/>
      <c r="AE717" s="186"/>
    </row>
    <row r="718" spans="1:31">
      <c r="A718" s="186"/>
      <c r="B718" s="291"/>
      <c r="C718" s="186"/>
      <c r="D718" s="186"/>
      <c r="E718" s="186"/>
      <c r="F718" s="186"/>
      <c r="G718" s="186"/>
      <c r="H718" s="186"/>
      <c r="I718" s="186"/>
      <c r="J718" s="186"/>
      <c r="K718" s="186"/>
      <c r="L718" s="186"/>
      <c r="M718" s="186"/>
      <c r="N718" s="186"/>
      <c r="O718" s="186"/>
      <c r="P718" s="186"/>
      <c r="Q718" s="186"/>
      <c r="R718" s="186"/>
      <c r="S718" s="186"/>
      <c r="T718" s="186"/>
      <c r="U718" s="186"/>
      <c r="V718" s="186"/>
      <c r="W718" s="186"/>
      <c r="X718" s="186"/>
      <c r="Y718" s="186"/>
      <c r="Z718" s="186"/>
      <c r="AA718" s="186"/>
      <c r="AB718" s="186"/>
      <c r="AC718" s="186"/>
      <c r="AD718" s="186"/>
      <c r="AE718" s="186"/>
    </row>
    <row r="719" spans="1:31">
      <c r="A719" s="186"/>
      <c r="B719" s="291"/>
      <c r="C719" s="186"/>
      <c r="D719" s="186"/>
      <c r="E719" s="186"/>
      <c r="F719" s="186"/>
      <c r="G719" s="186"/>
      <c r="H719" s="186"/>
      <c r="I719" s="186"/>
      <c r="J719" s="186"/>
      <c r="K719" s="186"/>
      <c r="L719" s="186"/>
      <c r="M719" s="186"/>
      <c r="N719" s="186"/>
      <c r="O719" s="186"/>
      <c r="P719" s="186"/>
      <c r="Q719" s="186"/>
      <c r="R719" s="186"/>
      <c r="S719" s="186"/>
      <c r="T719" s="186"/>
      <c r="U719" s="186"/>
      <c r="V719" s="186"/>
      <c r="W719" s="186"/>
      <c r="X719" s="186"/>
      <c r="Y719" s="186"/>
      <c r="Z719" s="186"/>
      <c r="AA719" s="186"/>
      <c r="AB719" s="186"/>
      <c r="AC719" s="186"/>
      <c r="AD719" s="186"/>
      <c r="AE719" s="186"/>
    </row>
    <row r="720" spans="1:31">
      <c r="A720" s="186"/>
      <c r="B720" s="291"/>
      <c r="C720" s="186"/>
      <c r="D720" s="186"/>
      <c r="E720" s="186"/>
      <c r="F720" s="186"/>
      <c r="G720" s="186"/>
      <c r="H720" s="186"/>
      <c r="I720" s="186"/>
      <c r="J720" s="186"/>
      <c r="K720" s="186"/>
      <c r="L720" s="186"/>
      <c r="M720" s="186"/>
      <c r="N720" s="186"/>
      <c r="O720" s="186"/>
      <c r="P720" s="186"/>
      <c r="Q720" s="186"/>
      <c r="R720" s="186"/>
      <c r="S720" s="186"/>
      <c r="T720" s="186"/>
      <c r="U720" s="186"/>
      <c r="V720" s="186"/>
      <c r="W720" s="186"/>
      <c r="X720" s="186"/>
      <c r="Y720" s="186"/>
      <c r="Z720" s="186"/>
      <c r="AA720" s="186"/>
      <c r="AB720" s="186"/>
      <c r="AC720" s="186"/>
      <c r="AD720" s="186"/>
      <c r="AE720" s="186"/>
    </row>
    <row r="721" spans="1:31">
      <c r="A721" s="186"/>
      <c r="B721" s="291"/>
      <c r="C721" s="186"/>
      <c r="D721" s="186"/>
      <c r="E721" s="186"/>
      <c r="F721" s="186"/>
      <c r="G721" s="186"/>
      <c r="H721" s="186"/>
      <c r="I721" s="186"/>
      <c r="J721" s="186"/>
      <c r="K721" s="186"/>
      <c r="L721" s="186"/>
      <c r="M721" s="186"/>
      <c r="N721" s="186"/>
      <c r="O721" s="186"/>
      <c r="P721" s="186"/>
      <c r="Q721" s="186"/>
      <c r="R721" s="186"/>
      <c r="S721" s="186"/>
      <c r="T721" s="186"/>
      <c r="U721" s="186"/>
      <c r="V721" s="186"/>
      <c r="W721" s="186"/>
      <c r="X721" s="186"/>
      <c r="Y721" s="186"/>
      <c r="Z721" s="186"/>
      <c r="AA721" s="186"/>
      <c r="AB721" s="186"/>
      <c r="AC721" s="186"/>
      <c r="AD721" s="186"/>
      <c r="AE721" s="186"/>
    </row>
    <row r="722" spans="1:31">
      <c r="A722" s="186"/>
      <c r="B722" s="291"/>
      <c r="C722" s="186"/>
      <c r="D722" s="186"/>
      <c r="E722" s="186"/>
      <c r="F722" s="186"/>
      <c r="G722" s="186"/>
      <c r="H722" s="186"/>
      <c r="I722" s="186"/>
      <c r="J722" s="186"/>
      <c r="K722" s="186"/>
      <c r="L722" s="186"/>
      <c r="M722" s="186"/>
      <c r="N722" s="186"/>
      <c r="O722" s="186"/>
      <c r="P722" s="186"/>
      <c r="Q722" s="186"/>
      <c r="R722" s="186"/>
      <c r="S722" s="186"/>
      <c r="T722" s="186"/>
      <c r="U722" s="186"/>
      <c r="V722" s="186"/>
      <c r="W722" s="186"/>
      <c r="X722" s="186"/>
      <c r="Y722" s="186"/>
      <c r="Z722" s="186"/>
      <c r="AA722" s="186"/>
      <c r="AB722" s="186"/>
      <c r="AC722" s="186"/>
      <c r="AD722" s="186"/>
      <c r="AE722" s="186"/>
    </row>
    <row r="723" spans="1:31">
      <c r="A723" s="186"/>
      <c r="B723" s="291"/>
      <c r="C723" s="186"/>
      <c r="D723" s="186"/>
      <c r="E723" s="186"/>
      <c r="F723" s="186"/>
      <c r="G723" s="186"/>
      <c r="H723" s="186"/>
      <c r="I723" s="186"/>
      <c r="J723" s="186"/>
      <c r="K723" s="186"/>
      <c r="L723" s="186"/>
      <c r="M723" s="186"/>
      <c r="N723" s="186"/>
      <c r="O723" s="186"/>
      <c r="P723" s="186"/>
      <c r="Q723" s="186"/>
      <c r="R723" s="186"/>
      <c r="S723" s="186"/>
      <c r="T723" s="186"/>
      <c r="U723" s="186"/>
      <c r="V723" s="186"/>
      <c r="W723" s="186"/>
      <c r="X723" s="186"/>
      <c r="Y723" s="186"/>
      <c r="Z723" s="186"/>
      <c r="AA723" s="186"/>
      <c r="AB723" s="186"/>
      <c r="AC723" s="186"/>
      <c r="AD723" s="186"/>
      <c r="AE723" s="186"/>
    </row>
    <row r="724" spans="1:31">
      <c r="A724" s="186"/>
      <c r="B724" s="291"/>
      <c r="C724" s="186"/>
      <c r="D724" s="186"/>
      <c r="E724" s="186"/>
      <c r="F724" s="186"/>
      <c r="G724" s="186"/>
      <c r="H724" s="186"/>
      <c r="I724" s="186"/>
      <c r="J724" s="186"/>
      <c r="K724" s="186"/>
      <c r="L724" s="186"/>
      <c r="M724" s="186"/>
      <c r="N724" s="186"/>
      <c r="O724" s="186"/>
      <c r="P724" s="186"/>
      <c r="Q724" s="186"/>
      <c r="R724" s="186"/>
      <c r="S724" s="186"/>
      <c r="T724" s="186"/>
      <c r="U724" s="186"/>
      <c r="V724" s="186"/>
      <c r="W724" s="186"/>
      <c r="X724" s="186"/>
      <c r="Y724" s="186"/>
      <c r="Z724" s="186"/>
      <c r="AA724" s="186"/>
      <c r="AB724" s="186"/>
      <c r="AC724" s="186"/>
      <c r="AD724" s="186"/>
      <c r="AE724" s="186"/>
    </row>
    <row r="725" spans="1:31">
      <c r="A725" s="186"/>
      <c r="B725" s="291"/>
      <c r="C725" s="186"/>
      <c r="D725" s="186"/>
      <c r="E725" s="186"/>
      <c r="F725" s="186"/>
      <c r="G725" s="186"/>
      <c r="H725" s="186"/>
      <c r="I725" s="186"/>
      <c r="J725" s="186"/>
      <c r="K725" s="186"/>
      <c r="L725" s="186"/>
      <c r="M725" s="186"/>
      <c r="N725" s="186"/>
      <c r="O725" s="186"/>
      <c r="P725" s="186"/>
      <c r="Q725" s="186"/>
      <c r="R725" s="186"/>
      <c r="S725" s="186"/>
      <c r="T725" s="186"/>
      <c r="U725" s="186"/>
      <c r="V725" s="186"/>
      <c r="W725" s="186"/>
      <c r="X725" s="186"/>
      <c r="Y725" s="186"/>
      <c r="Z725" s="186"/>
      <c r="AA725" s="186"/>
      <c r="AB725" s="186"/>
      <c r="AC725" s="186"/>
      <c r="AD725" s="186"/>
      <c r="AE725" s="186"/>
    </row>
    <row r="726" spans="1:31">
      <c r="A726" s="186"/>
      <c r="B726" s="291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6"/>
      <c r="V726" s="186"/>
      <c r="W726" s="186"/>
      <c r="X726" s="186"/>
      <c r="Y726" s="186"/>
      <c r="Z726" s="186"/>
      <c r="AA726" s="186"/>
      <c r="AB726" s="186"/>
      <c r="AC726" s="186"/>
      <c r="AD726" s="186"/>
      <c r="AE726" s="186"/>
    </row>
    <row r="727" spans="1:31">
      <c r="A727" s="186"/>
      <c r="B727" s="291"/>
      <c r="C727" s="186"/>
      <c r="D727" s="186"/>
      <c r="E727" s="186"/>
      <c r="F727" s="186"/>
      <c r="G727" s="186"/>
      <c r="H727" s="186"/>
      <c r="I727" s="186"/>
      <c r="J727" s="186"/>
      <c r="K727" s="186"/>
      <c r="L727" s="186"/>
      <c r="M727" s="186"/>
      <c r="N727" s="186"/>
      <c r="O727" s="186"/>
      <c r="P727" s="186"/>
      <c r="Q727" s="186"/>
      <c r="R727" s="186"/>
      <c r="S727" s="186"/>
      <c r="T727" s="186"/>
      <c r="U727" s="186"/>
      <c r="V727" s="186"/>
      <c r="W727" s="186"/>
      <c r="X727" s="186"/>
      <c r="Y727" s="186"/>
      <c r="Z727" s="186"/>
      <c r="AA727" s="186"/>
      <c r="AB727" s="186"/>
      <c r="AC727" s="186"/>
      <c r="AD727" s="186"/>
      <c r="AE727" s="186"/>
    </row>
    <row r="728" spans="1:31">
      <c r="A728" s="186"/>
      <c r="B728" s="291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  <c r="AA728" s="186"/>
      <c r="AB728" s="186"/>
      <c r="AC728" s="186"/>
      <c r="AD728" s="186"/>
      <c r="AE728" s="186"/>
    </row>
    <row r="729" spans="1:31">
      <c r="A729" s="186"/>
      <c r="B729" s="291"/>
      <c r="C729" s="186"/>
      <c r="D729" s="186"/>
      <c r="E729" s="186"/>
      <c r="F729" s="186"/>
      <c r="G729" s="186"/>
      <c r="H729" s="186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  <c r="AA729" s="186"/>
      <c r="AB729" s="186"/>
      <c r="AC729" s="186"/>
      <c r="AD729" s="186"/>
      <c r="AE729" s="186"/>
    </row>
    <row r="730" spans="1:31">
      <c r="A730" s="186"/>
      <c r="B730" s="291"/>
      <c r="C730" s="186"/>
      <c r="D730" s="186"/>
      <c r="E730" s="186"/>
      <c r="F730" s="186"/>
      <c r="G730" s="186"/>
      <c r="H730" s="186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  <c r="AA730" s="186"/>
      <c r="AB730" s="186"/>
      <c r="AC730" s="186"/>
      <c r="AD730" s="186"/>
      <c r="AE730" s="186"/>
    </row>
    <row r="731" spans="1:31">
      <c r="A731" s="186"/>
      <c r="B731" s="291"/>
      <c r="C731" s="186"/>
      <c r="D731" s="186"/>
      <c r="E731" s="186"/>
      <c r="F731" s="186"/>
      <c r="G731" s="186"/>
      <c r="H731" s="186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  <c r="AA731" s="186"/>
      <c r="AB731" s="186"/>
      <c r="AC731" s="186"/>
      <c r="AD731" s="186"/>
      <c r="AE731" s="186"/>
    </row>
    <row r="732" spans="1:31">
      <c r="A732" s="186"/>
      <c r="B732" s="291"/>
      <c r="C732" s="186"/>
      <c r="D732" s="186"/>
      <c r="E732" s="186"/>
      <c r="F732" s="186"/>
      <c r="G732" s="186"/>
      <c r="H732" s="186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  <c r="AA732" s="186"/>
      <c r="AB732" s="186"/>
      <c r="AC732" s="186"/>
      <c r="AD732" s="186"/>
      <c r="AE732" s="186"/>
    </row>
    <row r="733" spans="1:31">
      <c r="A733" s="186"/>
      <c r="B733" s="291"/>
      <c r="C733" s="186"/>
      <c r="D733" s="186"/>
      <c r="E733" s="186"/>
      <c r="F733" s="186"/>
      <c r="G733" s="186"/>
      <c r="H733" s="186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  <c r="AA733" s="186"/>
      <c r="AB733" s="186"/>
      <c r="AC733" s="186"/>
      <c r="AD733" s="186"/>
      <c r="AE733" s="186"/>
    </row>
    <row r="734" spans="1:31">
      <c r="A734" s="186"/>
      <c r="B734" s="291"/>
      <c r="C734" s="186"/>
      <c r="D734" s="186"/>
      <c r="E734" s="186"/>
      <c r="F734" s="186"/>
      <c r="G734" s="186"/>
      <c r="H734" s="186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  <c r="AA734" s="186"/>
      <c r="AB734" s="186"/>
      <c r="AC734" s="186"/>
      <c r="AD734" s="186"/>
      <c r="AE734" s="186"/>
    </row>
    <row r="735" spans="1:31">
      <c r="A735" s="186"/>
      <c r="B735" s="291"/>
      <c r="C735" s="186"/>
      <c r="D735" s="186"/>
      <c r="E735" s="186"/>
      <c r="F735" s="186"/>
      <c r="G735" s="186"/>
      <c r="H735" s="186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  <c r="AA735" s="186"/>
      <c r="AB735" s="186"/>
      <c r="AC735" s="186"/>
      <c r="AD735" s="186"/>
      <c r="AE735" s="186"/>
    </row>
    <row r="736" spans="1:31">
      <c r="A736" s="186"/>
      <c r="B736" s="291"/>
      <c r="C736" s="186"/>
      <c r="D736" s="186"/>
      <c r="E736" s="186"/>
      <c r="F736" s="186"/>
      <c r="G736" s="186"/>
      <c r="H736" s="186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  <c r="AA736" s="186"/>
      <c r="AB736" s="186"/>
      <c r="AC736" s="186"/>
      <c r="AD736" s="186"/>
      <c r="AE736" s="186"/>
    </row>
    <row r="737" spans="1:31">
      <c r="A737" s="186"/>
      <c r="B737" s="291"/>
      <c r="C737" s="186"/>
      <c r="D737" s="186"/>
      <c r="E737" s="186"/>
      <c r="F737" s="186"/>
      <c r="G737" s="186"/>
      <c r="H737" s="186"/>
      <c r="I737" s="186"/>
      <c r="J737" s="186"/>
      <c r="K737" s="186"/>
      <c r="L737" s="186"/>
      <c r="M737" s="186"/>
      <c r="N737" s="186"/>
      <c r="O737" s="186"/>
      <c r="P737" s="186"/>
      <c r="Q737" s="186"/>
      <c r="R737" s="186"/>
      <c r="S737" s="186"/>
      <c r="T737" s="186"/>
      <c r="U737" s="186"/>
      <c r="V737" s="186"/>
      <c r="W737" s="186"/>
      <c r="X737" s="186"/>
      <c r="Y737" s="186"/>
      <c r="Z737" s="186"/>
      <c r="AA737" s="186"/>
      <c r="AB737" s="186"/>
      <c r="AC737" s="186"/>
      <c r="AD737" s="186"/>
      <c r="AE737" s="186"/>
    </row>
    <row r="738" spans="1:31">
      <c r="A738" s="186"/>
      <c r="B738" s="291"/>
      <c r="C738" s="186"/>
      <c r="D738" s="186"/>
      <c r="E738" s="186"/>
      <c r="F738" s="186"/>
      <c r="G738" s="186"/>
      <c r="H738" s="186"/>
      <c r="I738" s="186"/>
      <c r="J738" s="186"/>
      <c r="K738" s="186"/>
      <c r="L738" s="186"/>
      <c r="M738" s="186"/>
      <c r="N738" s="186"/>
      <c r="O738" s="186"/>
      <c r="P738" s="186"/>
      <c r="Q738" s="186"/>
      <c r="R738" s="186"/>
      <c r="S738" s="186"/>
      <c r="T738" s="186"/>
      <c r="U738" s="186"/>
      <c r="V738" s="186"/>
      <c r="W738" s="186"/>
      <c r="X738" s="186"/>
      <c r="Y738" s="186"/>
      <c r="Z738" s="186"/>
      <c r="AA738" s="186"/>
      <c r="AB738" s="186"/>
      <c r="AC738" s="186"/>
      <c r="AD738" s="186"/>
      <c r="AE738" s="186"/>
    </row>
    <row r="739" spans="1:31">
      <c r="A739" s="186"/>
      <c r="B739" s="291"/>
      <c r="C739" s="186"/>
      <c r="D739" s="186"/>
      <c r="E739" s="186"/>
      <c r="F739" s="186"/>
      <c r="G739" s="186"/>
      <c r="H739" s="186"/>
      <c r="I739" s="186"/>
      <c r="J739" s="186"/>
      <c r="K739" s="186"/>
      <c r="L739" s="186"/>
      <c r="M739" s="186"/>
      <c r="N739" s="186"/>
      <c r="O739" s="186"/>
      <c r="P739" s="186"/>
      <c r="Q739" s="186"/>
      <c r="R739" s="186"/>
      <c r="S739" s="186"/>
      <c r="T739" s="186"/>
      <c r="U739" s="186"/>
      <c r="V739" s="186"/>
      <c r="W739" s="186"/>
      <c r="X739" s="186"/>
      <c r="Y739" s="186"/>
      <c r="Z739" s="186"/>
      <c r="AA739" s="186"/>
      <c r="AB739" s="186"/>
      <c r="AC739" s="186"/>
      <c r="AD739" s="186"/>
      <c r="AE739" s="186"/>
    </row>
    <row r="740" spans="1:31">
      <c r="A740" s="186"/>
      <c r="B740" s="291"/>
      <c r="C740" s="186"/>
      <c r="D740" s="186"/>
      <c r="E740" s="186"/>
      <c r="F740" s="186"/>
      <c r="G740" s="186"/>
      <c r="H740" s="186"/>
      <c r="I740" s="186"/>
      <c r="J740" s="186"/>
      <c r="K740" s="186"/>
      <c r="L740" s="186"/>
      <c r="M740" s="186"/>
      <c r="N740" s="186"/>
      <c r="O740" s="186"/>
      <c r="P740" s="186"/>
      <c r="Q740" s="186"/>
      <c r="R740" s="186"/>
      <c r="S740" s="186"/>
      <c r="T740" s="186"/>
      <c r="U740" s="186"/>
      <c r="V740" s="186"/>
      <c r="W740" s="186"/>
      <c r="X740" s="186"/>
      <c r="Y740" s="186"/>
      <c r="Z740" s="186"/>
      <c r="AA740" s="186"/>
      <c r="AB740" s="186"/>
      <c r="AC740" s="186"/>
      <c r="AD740" s="186"/>
      <c r="AE740" s="186"/>
    </row>
    <row r="741" spans="1:31">
      <c r="A741" s="186"/>
      <c r="B741" s="291"/>
      <c r="C741" s="186"/>
      <c r="D741" s="186"/>
      <c r="E741" s="186"/>
      <c r="F741" s="186"/>
      <c r="G741" s="186"/>
      <c r="H741" s="186"/>
      <c r="I741" s="186"/>
      <c r="J741" s="186"/>
      <c r="K741" s="186"/>
      <c r="L741" s="186"/>
      <c r="M741" s="186"/>
      <c r="N741" s="186"/>
      <c r="O741" s="186"/>
      <c r="P741" s="186"/>
      <c r="Q741" s="186"/>
      <c r="R741" s="186"/>
      <c r="S741" s="186"/>
      <c r="T741" s="186"/>
      <c r="U741" s="186"/>
      <c r="V741" s="186"/>
      <c r="W741" s="186"/>
      <c r="X741" s="186"/>
      <c r="Y741" s="186"/>
      <c r="Z741" s="186"/>
      <c r="AA741" s="186"/>
      <c r="AB741" s="186"/>
      <c r="AC741" s="186"/>
      <c r="AD741" s="186"/>
      <c r="AE741" s="186"/>
    </row>
    <row r="742" spans="1:31">
      <c r="A742" s="186"/>
      <c r="B742" s="291"/>
      <c r="C742" s="186"/>
      <c r="D742" s="186"/>
      <c r="E742" s="186"/>
      <c r="F742" s="186"/>
      <c r="G742" s="186"/>
      <c r="H742" s="186"/>
      <c r="I742" s="186"/>
      <c r="J742" s="186"/>
      <c r="K742" s="186"/>
      <c r="L742" s="186"/>
      <c r="M742" s="186"/>
      <c r="N742" s="186"/>
      <c r="O742" s="186"/>
      <c r="P742" s="186"/>
      <c r="Q742" s="186"/>
      <c r="R742" s="186"/>
      <c r="S742" s="186"/>
      <c r="T742" s="186"/>
      <c r="U742" s="186"/>
      <c r="V742" s="186"/>
      <c r="W742" s="186"/>
      <c r="X742" s="186"/>
      <c r="Y742" s="186"/>
      <c r="Z742" s="186"/>
      <c r="AA742" s="186"/>
      <c r="AB742" s="186"/>
      <c r="AC742" s="186"/>
      <c r="AD742" s="186"/>
      <c r="AE742" s="186"/>
    </row>
    <row r="743" spans="1:31">
      <c r="A743" s="186"/>
      <c r="B743" s="291"/>
      <c r="C743" s="186"/>
      <c r="D743" s="186"/>
      <c r="E743" s="186"/>
      <c r="F743" s="186"/>
      <c r="G743" s="186"/>
      <c r="H743" s="186"/>
      <c r="I743" s="186"/>
      <c r="J743" s="186"/>
      <c r="K743" s="186"/>
      <c r="L743" s="186"/>
      <c r="M743" s="186"/>
      <c r="N743" s="186"/>
      <c r="O743" s="186"/>
      <c r="P743" s="186"/>
      <c r="Q743" s="186"/>
      <c r="R743" s="186"/>
      <c r="S743" s="186"/>
      <c r="T743" s="186"/>
      <c r="U743" s="186"/>
      <c r="V743" s="186"/>
      <c r="W743" s="186"/>
      <c r="X743" s="186"/>
      <c r="Y743" s="186"/>
      <c r="Z743" s="186"/>
      <c r="AA743" s="186"/>
      <c r="AB743" s="186"/>
      <c r="AC743" s="186"/>
      <c r="AD743" s="186"/>
      <c r="AE743" s="186"/>
    </row>
    <row r="744" spans="1:31">
      <c r="A744" s="186"/>
      <c r="B744" s="291"/>
      <c r="C744" s="186"/>
      <c r="D744" s="186"/>
      <c r="E744" s="186"/>
      <c r="F744" s="186"/>
      <c r="G744" s="186"/>
      <c r="H744" s="186"/>
      <c r="I744" s="186"/>
      <c r="J744" s="186"/>
      <c r="K744" s="186"/>
      <c r="L744" s="186"/>
      <c r="M744" s="186"/>
      <c r="N744" s="186"/>
      <c r="O744" s="186"/>
      <c r="P744" s="186"/>
      <c r="Q744" s="186"/>
      <c r="R744" s="186"/>
      <c r="S744" s="186"/>
      <c r="T744" s="186"/>
      <c r="U744" s="186"/>
      <c r="V744" s="186"/>
      <c r="W744" s="186"/>
      <c r="X744" s="186"/>
      <c r="Y744" s="186"/>
      <c r="Z744" s="186"/>
      <c r="AA744" s="186"/>
      <c r="AB744" s="186"/>
      <c r="AC744" s="186"/>
      <c r="AD744" s="186"/>
      <c r="AE744" s="186"/>
    </row>
    <row r="745" spans="1:31">
      <c r="A745" s="186"/>
      <c r="B745" s="291"/>
      <c r="C745" s="186"/>
      <c r="D745" s="186"/>
      <c r="E745" s="186"/>
      <c r="F745" s="186"/>
      <c r="G745" s="186"/>
      <c r="H745" s="186"/>
      <c r="I745" s="186"/>
      <c r="J745" s="186"/>
      <c r="K745" s="186"/>
      <c r="L745" s="186"/>
      <c r="M745" s="186"/>
      <c r="N745" s="186"/>
      <c r="O745" s="186"/>
      <c r="P745" s="186"/>
      <c r="Q745" s="186"/>
      <c r="R745" s="186"/>
      <c r="S745" s="186"/>
      <c r="T745" s="186"/>
      <c r="U745" s="186"/>
      <c r="V745" s="186"/>
      <c r="W745" s="186"/>
      <c r="X745" s="186"/>
      <c r="Y745" s="186"/>
      <c r="Z745" s="186"/>
      <c r="AA745" s="186"/>
      <c r="AB745" s="186"/>
      <c r="AC745" s="186"/>
      <c r="AD745" s="186"/>
      <c r="AE745" s="186"/>
    </row>
    <row r="746" spans="1:31">
      <c r="A746" s="186"/>
      <c r="B746" s="291"/>
      <c r="C746" s="186"/>
      <c r="D746" s="186"/>
      <c r="E746" s="186"/>
      <c r="F746" s="186"/>
      <c r="G746" s="186"/>
      <c r="H746" s="186"/>
      <c r="I746" s="186"/>
      <c r="J746" s="186"/>
      <c r="K746" s="186"/>
      <c r="L746" s="186"/>
      <c r="M746" s="186"/>
      <c r="N746" s="186"/>
      <c r="O746" s="186"/>
      <c r="P746" s="186"/>
      <c r="Q746" s="186"/>
      <c r="R746" s="186"/>
      <c r="S746" s="186"/>
      <c r="T746" s="186"/>
      <c r="U746" s="186"/>
      <c r="V746" s="186"/>
      <c r="W746" s="186"/>
      <c r="X746" s="186"/>
      <c r="Y746" s="186"/>
      <c r="Z746" s="186"/>
      <c r="AA746" s="186"/>
      <c r="AB746" s="186"/>
      <c r="AC746" s="186"/>
      <c r="AD746" s="186"/>
      <c r="AE746" s="186"/>
    </row>
    <row r="747" spans="1:31">
      <c r="A747" s="186"/>
      <c r="B747" s="291"/>
      <c r="C747" s="186"/>
      <c r="D747" s="186"/>
      <c r="E747" s="186"/>
      <c r="F747" s="186"/>
      <c r="G747" s="186"/>
      <c r="H747" s="186"/>
      <c r="I747" s="186"/>
      <c r="J747" s="186"/>
      <c r="K747" s="186"/>
      <c r="L747" s="186"/>
      <c r="M747" s="186"/>
      <c r="N747" s="186"/>
      <c r="O747" s="186"/>
      <c r="P747" s="186"/>
      <c r="Q747" s="186"/>
      <c r="R747" s="186"/>
      <c r="S747" s="186"/>
      <c r="T747" s="186"/>
      <c r="U747" s="186"/>
      <c r="V747" s="186"/>
      <c r="W747" s="186"/>
      <c r="X747" s="186"/>
      <c r="Y747" s="186"/>
      <c r="Z747" s="186"/>
      <c r="AA747" s="186"/>
      <c r="AB747" s="186"/>
      <c r="AC747" s="186"/>
      <c r="AD747" s="186"/>
      <c r="AE747" s="186"/>
    </row>
    <row r="748" spans="1:31">
      <c r="A748" s="186"/>
      <c r="B748" s="291"/>
      <c r="C748" s="186"/>
      <c r="D748" s="186"/>
      <c r="E748" s="186"/>
      <c r="F748" s="186"/>
      <c r="G748" s="186"/>
      <c r="H748" s="186"/>
      <c r="I748" s="186"/>
      <c r="J748" s="186"/>
      <c r="K748" s="186"/>
      <c r="L748" s="186"/>
      <c r="M748" s="186"/>
      <c r="N748" s="186"/>
      <c r="O748" s="186"/>
      <c r="P748" s="186"/>
      <c r="Q748" s="186"/>
      <c r="R748" s="186"/>
      <c r="S748" s="186"/>
      <c r="T748" s="186"/>
      <c r="U748" s="186"/>
      <c r="V748" s="186"/>
      <c r="W748" s="186"/>
      <c r="X748" s="186"/>
      <c r="Y748" s="186"/>
      <c r="Z748" s="186"/>
      <c r="AA748" s="186"/>
      <c r="AB748" s="186"/>
      <c r="AC748" s="186"/>
      <c r="AD748" s="186"/>
      <c r="AE748" s="186"/>
    </row>
    <row r="749" spans="1:31">
      <c r="A749" s="186"/>
      <c r="B749" s="291"/>
      <c r="C749" s="186"/>
      <c r="D749" s="186"/>
      <c r="E749" s="186"/>
      <c r="F749" s="186"/>
      <c r="G749" s="186"/>
      <c r="H749" s="186"/>
      <c r="I749" s="186"/>
      <c r="J749" s="186"/>
      <c r="K749" s="186"/>
      <c r="L749" s="186"/>
      <c r="M749" s="186"/>
      <c r="N749" s="186"/>
      <c r="O749" s="186"/>
      <c r="P749" s="186"/>
      <c r="Q749" s="186"/>
      <c r="R749" s="186"/>
      <c r="S749" s="186"/>
      <c r="T749" s="186"/>
      <c r="U749" s="186"/>
      <c r="V749" s="186"/>
      <c r="W749" s="186"/>
      <c r="X749" s="186"/>
      <c r="Y749" s="186"/>
      <c r="Z749" s="186"/>
      <c r="AA749" s="186"/>
      <c r="AB749" s="186"/>
      <c r="AC749" s="186"/>
      <c r="AD749" s="186"/>
      <c r="AE749" s="186"/>
    </row>
    <row r="750" spans="1:31">
      <c r="A750" s="186"/>
      <c r="B750" s="291"/>
      <c r="C750" s="186"/>
      <c r="D750" s="186"/>
      <c r="E750" s="186"/>
      <c r="F750" s="186"/>
      <c r="G750" s="186"/>
      <c r="H750" s="186"/>
      <c r="I750" s="186"/>
      <c r="J750" s="186"/>
      <c r="K750" s="186"/>
      <c r="L750" s="186"/>
      <c r="M750" s="186"/>
      <c r="N750" s="186"/>
      <c r="O750" s="186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  <c r="AA750" s="186"/>
      <c r="AB750" s="186"/>
      <c r="AC750" s="186"/>
      <c r="AD750" s="186"/>
      <c r="AE750" s="186"/>
    </row>
    <row r="751" spans="1:31">
      <c r="A751" s="186"/>
      <c r="B751" s="291"/>
      <c r="C751" s="186"/>
      <c r="D751" s="186"/>
      <c r="E751" s="186"/>
      <c r="F751" s="186"/>
      <c r="G751" s="186"/>
      <c r="H751" s="186"/>
      <c r="I751" s="186"/>
      <c r="J751" s="186"/>
      <c r="K751" s="186"/>
      <c r="L751" s="186"/>
      <c r="M751" s="186"/>
      <c r="N751" s="186"/>
      <c r="O751" s="186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  <c r="AA751" s="186"/>
      <c r="AB751" s="186"/>
      <c r="AC751" s="186"/>
      <c r="AD751" s="186"/>
      <c r="AE751" s="186"/>
    </row>
    <row r="752" spans="1:31">
      <c r="A752" s="186"/>
      <c r="B752" s="291"/>
      <c r="C752" s="186"/>
      <c r="D752" s="186"/>
      <c r="E752" s="186"/>
      <c r="F752" s="186"/>
      <c r="G752" s="186"/>
      <c r="H752" s="186"/>
      <c r="I752" s="186"/>
      <c r="J752" s="186"/>
      <c r="K752" s="186"/>
      <c r="L752" s="186"/>
      <c r="M752" s="186"/>
      <c r="N752" s="186"/>
      <c r="O752" s="186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  <c r="AA752" s="186"/>
      <c r="AB752" s="186"/>
      <c r="AC752" s="186"/>
      <c r="AD752" s="186"/>
      <c r="AE752" s="186"/>
    </row>
    <row r="753" spans="1:31">
      <c r="A753" s="186"/>
      <c r="B753" s="291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  <c r="AA753" s="186"/>
      <c r="AB753" s="186"/>
      <c r="AC753" s="186"/>
      <c r="AD753" s="186"/>
      <c r="AE753" s="186"/>
    </row>
    <row r="754" spans="1:31">
      <c r="A754" s="186"/>
      <c r="B754" s="291"/>
      <c r="C754" s="186"/>
      <c r="D754" s="186"/>
      <c r="E754" s="186"/>
      <c r="F754" s="186"/>
      <c r="G754" s="186"/>
      <c r="H754" s="186"/>
      <c r="I754" s="186"/>
      <c r="J754" s="186"/>
      <c r="K754" s="186"/>
      <c r="L754" s="186"/>
      <c r="M754" s="186"/>
      <c r="N754" s="186"/>
      <c r="O754" s="186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  <c r="AA754" s="186"/>
      <c r="AB754" s="186"/>
      <c r="AC754" s="186"/>
      <c r="AD754" s="186"/>
      <c r="AE754" s="186"/>
    </row>
    <row r="755" spans="1:31">
      <c r="A755" s="186"/>
      <c r="B755" s="291"/>
      <c r="C755" s="186"/>
      <c r="D755" s="186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  <c r="AA755" s="186"/>
      <c r="AB755" s="186"/>
      <c r="AC755" s="186"/>
      <c r="AD755" s="186"/>
      <c r="AE755" s="186"/>
    </row>
    <row r="756" spans="1:31">
      <c r="A756" s="186"/>
      <c r="B756" s="291"/>
      <c r="C756" s="186"/>
      <c r="D756" s="186"/>
      <c r="E756" s="186"/>
      <c r="F756" s="186"/>
      <c r="G756" s="186"/>
      <c r="H756" s="186"/>
      <c r="I756" s="186"/>
      <c r="J756" s="186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  <c r="AA756" s="186"/>
      <c r="AB756" s="186"/>
      <c r="AC756" s="186"/>
      <c r="AD756" s="186"/>
      <c r="AE756" s="186"/>
    </row>
    <row r="757" spans="1:31">
      <c r="A757" s="186"/>
      <c r="B757" s="291"/>
      <c r="C757" s="186"/>
      <c r="D757" s="186"/>
      <c r="E757" s="186"/>
      <c r="F757" s="186"/>
      <c r="G757" s="186"/>
      <c r="H757" s="186"/>
      <c r="I757" s="186"/>
      <c r="J757" s="186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  <c r="AA757" s="186"/>
      <c r="AB757" s="186"/>
      <c r="AC757" s="186"/>
      <c r="AD757" s="186"/>
      <c r="AE757" s="186"/>
    </row>
    <row r="758" spans="1:31">
      <c r="A758" s="186"/>
      <c r="B758" s="291"/>
      <c r="C758" s="186"/>
      <c r="D758" s="186"/>
      <c r="E758" s="186"/>
      <c r="F758" s="186"/>
      <c r="G758" s="186"/>
      <c r="H758" s="186"/>
      <c r="I758" s="186"/>
      <c r="J758" s="186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  <c r="AA758" s="186"/>
      <c r="AB758" s="186"/>
      <c r="AC758" s="186"/>
      <c r="AD758" s="186"/>
      <c r="AE758" s="186"/>
    </row>
    <row r="759" spans="1:31">
      <c r="A759" s="186"/>
      <c r="B759" s="291"/>
      <c r="C759" s="186"/>
      <c r="D759" s="186"/>
      <c r="E759" s="186"/>
      <c r="F759" s="186"/>
      <c r="G759" s="186"/>
      <c r="H759" s="186"/>
      <c r="I759" s="186"/>
      <c r="J759" s="186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  <c r="AA759" s="186"/>
      <c r="AB759" s="186"/>
      <c r="AC759" s="186"/>
      <c r="AD759" s="186"/>
      <c r="AE759" s="186"/>
    </row>
    <row r="760" spans="1:31">
      <c r="A760" s="186"/>
      <c r="B760" s="291"/>
      <c r="C760" s="186"/>
      <c r="D760" s="186"/>
      <c r="E760" s="186"/>
      <c r="F760" s="186"/>
      <c r="G760" s="186"/>
      <c r="H760" s="186"/>
      <c r="I760" s="186"/>
      <c r="J760" s="186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  <c r="AA760" s="186"/>
      <c r="AB760" s="186"/>
      <c r="AC760" s="186"/>
      <c r="AD760" s="186"/>
      <c r="AE760" s="186"/>
    </row>
    <row r="761" spans="1:31">
      <c r="A761" s="186"/>
      <c r="B761" s="291"/>
      <c r="C761" s="186"/>
      <c r="D761" s="186"/>
      <c r="E761" s="186"/>
      <c r="F761" s="186"/>
      <c r="G761" s="186"/>
      <c r="H761" s="186"/>
      <c r="I761" s="186"/>
      <c r="J761" s="186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  <c r="AA761" s="186"/>
      <c r="AB761" s="186"/>
      <c r="AC761" s="186"/>
      <c r="AD761" s="186"/>
      <c r="AE761" s="186"/>
    </row>
    <row r="762" spans="1:31">
      <c r="A762" s="186"/>
      <c r="B762" s="291"/>
      <c r="C762" s="186"/>
      <c r="D762" s="186"/>
      <c r="E762" s="186"/>
      <c r="F762" s="186"/>
      <c r="G762" s="186"/>
      <c r="H762" s="186"/>
      <c r="I762" s="186"/>
      <c r="J762" s="186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  <c r="AA762" s="186"/>
      <c r="AB762" s="186"/>
      <c r="AC762" s="186"/>
      <c r="AD762" s="186"/>
      <c r="AE762" s="186"/>
    </row>
    <row r="763" spans="1:31">
      <c r="A763" s="186"/>
      <c r="B763" s="291"/>
      <c r="C763" s="186"/>
      <c r="D763" s="186"/>
      <c r="E763" s="186"/>
      <c r="F763" s="186"/>
      <c r="G763" s="186"/>
      <c r="H763" s="186"/>
      <c r="I763" s="186"/>
      <c r="J763" s="186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  <c r="AA763" s="186"/>
      <c r="AB763" s="186"/>
      <c r="AC763" s="186"/>
      <c r="AD763" s="186"/>
      <c r="AE763" s="186"/>
    </row>
    <row r="764" spans="1:31">
      <c r="A764" s="186"/>
      <c r="B764" s="291"/>
      <c r="C764" s="186"/>
      <c r="D764" s="186"/>
      <c r="E764" s="186"/>
      <c r="F764" s="186"/>
      <c r="G764" s="186"/>
      <c r="H764" s="186"/>
      <c r="I764" s="186"/>
      <c r="J764" s="186"/>
      <c r="K764" s="186"/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  <c r="AA764" s="186"/>
      <c r="AB764" s="186"/>
      <c r="AC764" s="186"/>
      <c r="AD764" s="186"/>
      <c r="AE764" s="186"/>
    </row>
    <row r="765" spans="1:31">
      <c r="A765" s="186"/>
      <c r="B765" s="291"/>
      <c r="C765" s="186"/>
      <c r="D765" s="186"/>
      <c r="E765" s="186"/>
      <c r="F765" s="186"/>
      <c r="G765" s="186"/>
      <c r="H765" s="186"/>
      <c r="I765" s="186"/>
      <c r="J765" s="186"/>
      <c r="K765" s="186"/>
      <c r="L765" s="186"/>
      <c r="M765" s="186"/>
      <c r="N765" s="186"/>
      <c r="O765" s="186"/>
      <c r="P765" s="186"/>
      <c r="Q765" s="186"/>
      <c r="R765" s="186"/>
      <c r="S765" s="186"/>
      <c r="T765" s="186"/>
      <c r="U765" s="186"/>
      <c r="V765" s="186"/>
      <c r="W765" s="186"/>
      <c r="X765" s="186"/>
      <c r="Y765" s="186"/>
      <c r="Z765" s="186"/>
      <c r="AA765" s="186"/>
      <c r="AB765" s="186"/>
      <c r="AC765" s="186"/>
      <c r="AD765" s="186"/>
      <c r="AE765" s="186"/>
    </row>
    <row r="766" spans="1:31">
      <c r="A766" s="186"/>
      <c r="B766" s="291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  <c r="M766" s="186"/>
      <c r="N766" s="186"/>
      <c r="O766" s="186"/>
      <c r="P766" s="186"/>
      <c r="Q766" s="186"/>
      <c r="R766" s="186"/>
      <c r="S766" s="186"/>
      <c r="T766" s="186"/>
      <c r="U766" s="186"/>
      <c r="V766" s="186"/>
      <c r="W766" s="186"/>
      <c r="X766" s="186"/>
      <c r="Y766" s="186"/>
      <c r="Z766" s="186"/>
      <c r="AA766" s="186"/>
      <c r="AB766" s="186"/>
      <c r="AC766" s="186"/>
      <c r="AD766" s="186"/>
      <c r="AE766" s="186"/>
    </row>
    <row r="767" spans="1:31">
      <c r="A767" s="186"/>
      <c r="B767" s="291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  <c r="M767" s="186"/>
      <c r="N767" s="186"/>
      <c r="O767" s="186"/>
      <c r="P767" s="186"/>
      <c r="Q767" s="186"/>
      <c r="R767" s="186"/>
      <c r="S767" s="186"/>
      <c r="T767" s="186"/>
      <c r="U767" s="186"/>
      <c r="V767" s="186"/>
      <c r="W767" s="186"/>
      <c r="X767" s="186"/>
      <c r="Y767" s="186"/>
      <c r="Z767" s="186"/>
      <c r="AA767" s="186"/>
      <c r="AB767" s="186"/>
      <c r="AC767" s="186"/>
      <c r="AD767" s="186"/>
      <c r="AE767" s="186"/>
    </row>
    <row r="768" spans="1:31">
      <c r="A768" s="186"/>
      <c r="B768" s="291"/>
      <c r="C768" s="186"/>
      <c r="D768" s="186"/>
      <c r="E768" s="186"/>
      <c r="F768" s="186"/>
      <c r="G768" s="186"/>
      <c r="H768" s="186"/>
      <c r="I768" s="186"/>
      <c r="J768" s="186"/>
      <c r="K768" s="186"/>
      <c r="L768" s="186"/>
      <c r="M768" s="186"/>
      <c r="N768" s="186"/>
      <c r="O768" s="186"/>
      <c r="P768" s="186"/>
      <c r="Q768" s="186"/>
      <c r="R768" s="186"/>
      <c r="S768" s="186"/>
      <c r="T768" s="186"/>
      <c r="U768" s="186"/>
      <c r="V768" s="186"/>
      <c r="W768" s="186"/>
      <c r="X768" s="186"/>
      <c r="Y768" s="186"/>
      <c r="Z768" s="186"/>
      <c r="AA768" s="186"/>
      <c r="AB768" s="186"/>
      <c r="AC768" s="186"/>
      <c r="AD768" s="186"/>
      <c r="AE768" s="186"/>
    </row>
    <row r="769" spans="1:31">
      <c r="A769" s="186"/>
      <c r="B769" s="291"/>
      <c r="C769" s="186"/>
      <c r="D769" s="186"/>
      <c r="E769" s="186"/>
      <c r="F769" s="186"/>
      <c r="G769" s="186"/>
      <c r="H769" s="186"/>
      <c r="I769" s="186"/>
      <c r="J769" s="186"/>
      <c r="K769" s="186"/>
      <c r="L769" s="186"/>
      <c r="M769" s="186"/>
      <c r="N769" s="186"/>
      <c r="O769" s="186"/>
      <c r="P769" s="186"/>
      <c r="Q769" s="186"/>
      <c r="R769" s="186"/>
      <c r="S769" s="186"/>
      <c r="T769" s="186"/>
      <c r="U769" s="186"/>
      <c r="V769" s="186"/>
      <c r="W769" s="186"/>
      <c r="X769" s="186"/>
      <c r="Y769" s="186"/>
      <c r="Z769" s="186"/>
      <c r="AA769" s="186"/>
      <c r="AB769" s="186"/>
      <c r="AC769" s="186"/>
      <c r="AD769" s="186"/>
      <c r="AE769" s="186"/>
    </row>
    <row r="770" spans="1:31">
      <c r="A770" s="186"/>
      <c r="B770" s="291"/>
      <c r="C770" s="186"/>
      <c r="D770" s="186"/>
      <c r="E770" s="186"/>
      <c r="F770" s="186"/>
      <c r="G770" s="186"/>
      <c r="H770" s="186"/>
      <c r="I770" s="186"/>
      <c r="J770" s="186"/>
      <c r="K770" s="186"/>
      <c r="L770" s="186"/>
      <c r="M770" s="186"/>
      <c r="N770" s="186"/>
      <c r="O770" s="186"/>
      <c r="P770" s="186"/>
      <c r="Q770" s="186"/>
      <c r="R770" s="186"/>
      <c r="S770" s="186"/>
      <c r="T770" s="186"/>
      <c r="U770" s="186"/>
      <c r="V770" s="186"/>
      <c r="W770" s="186"/>
      <c r="X770" s="186"/>
      <c r="Y770" s="186"/>
      <c r="Z770" s="186"/>
      <c r="AA770" s="186"/>
      <c r="AB770" s="186"/>
      <c r="AC770" s="186"/>
      <c r="AD770" s="186"/>
      <c r="AE770" s="186"/>
    </row>
    <row r="771" spans="1:31">
      <c r="A771" s="186"/>
      <c r="B771" s="291"/>
      <c r="C771" s="186"/>
      <c r="D771" s="186"/>
      <c r="E771" s="186"/>
      <c r="F771" s="186"/>
      <c r="G771" s="186"/>
      <c r="H771" s="186"/>
      <c r="I771" s="186"/>
      <c r="J771" s="186"/>
      <c r="K771" s="186"/>
      <c r="L771" s="186"/>
      <c r="M771" s="186"/>
      <c r="N771" s="186"/>
      <c r="O771" s="186"/>
      <c r="P771" s="186"/>
      <c r="Q771" s="186"/>
      <c r="R771" s="186"/>
      <c r="S771" s="186"/>
      <c r="T771" s="186"/>
      <c r="U771" s="186"/>
      <c r="V771" s="186"/>
      <c r="W771" s="186"/>
      <c r="X771" s="186"/>
      <c r="Y771" s="186"/>
      <c r="Z771" s="186"/>
      <c r="AA771" s="186"/>
      <c r="AB771" s="186"/>
      <c r="AC771" s="186"/>
      <c r="AD771" s="186"/>
      <c r="AE771" s="186"/>
    </row>
    <row r="772" spans="1:31">
      <c r="A772" s="186"/>
      <c r="B772" s="291"/>
      <c r="C772" s="186"/>
      <c r="D772" s="186"/>
      <c r="E772" s="186"/>
      <c r="F772" s="186"/>
      <c r="G772" s="186"/>
      <c r="H772" s="186"/>
      <c r="I772" s="186"/>
      <c r="J772" s="186"/>
      <c r="K772" s="186"/>
      <c r="L772" s="186"/>
      <c r="M772" s="186"/>
      <c r="N772" s="186"/>
      <c r="O772" s="186"/>
      <c r="P772" s="186"/>
      <c r="Q772" s="186"/>
      <c r="R772" s="186"/>
      <c r="S772" s="186"/>
      <c r="T772" s="186"/>
      <c r="U772" s="186"/>
      <c r="V772" s="186"/>
      <c r="W772" s="186"/>
      <c r="X772" s="186"/>
      <c r="Y772" s="186"/>
      <c r="Z772" s="186"/>
      <c r="AA772" s="186"/>
      <c r="AB772" s="186"/>
      <c r="AC772" s="186"/>
      <c r="AD772" s="186"/>
      <c r="AE772" s="186"/>
    </row>
    <row r="773" spans="1:31">
      <c r="A773" s="186"/>
      <c r="B773" s="291"/>
      <c r="C773" s="186"/>
      <c r="D773" s="186"/>
      <c r="E773" s="186"/>
      <c r="F773" s="186"/>
      <c r="G773" s="186"/>
      <c r="H773" s="186"/>
      <c r="I773" s="186"/>
      <c r="J773" s="186"/>
      <c r="K773" s="186"/>
      <c r="L773" s="186"/>
      <c r="M773" s="186"/>
      <c r="N773" s="186"/>
      <c r="O773" s="186"/>
      <c r="P773" s="186"/>
      <c r="Q773" s="186"/>
      <c r="R773" s="186"/>
      <c r="S773" s="186"/>
      <c r="T773" s="186"/>
      <c r="U773" s="186"/>
      <c r="V773" s="186"/>
      <c r="W773" s="186"/>
      <c r="X773" s="186"/>
      <c r="Y773" s="186"/>
      <c r="Z773" s="186"/>
      <c r="AA773" s="186"/>
      <c r="AB773" s="186"/>
      <c r="AC773" s="186"/>
      <c r="AD773" s="186"/>
      <c r="AE773" s="186"/>
    </row>
    <row r="774" spans="1:31">
      <c r="A774" s="186"/>
      <c r="B774" s="291"/>
      <c r="C774" s="186"/>
      <c r="D774" s="186"/>
      <c r="E774" s="186"/>
      <c r="F774" s="186"/>
      <c r="G774" s="186"/>
      <c r="H774" s="186"/>
      <c r="I774" s="186"/>
      <c r="J774" s="186"/>
      <c r="K774" s="186"/>
      <c r="L774" s="186"/>
      <c r="M774" s="186"/>
      <c r="N774" s="186"/>
      <c r="O774" s="186"/>
      <c r="P774" s="186"/>
      <c r="Q774" s="186"/>
      <c r="R774" s="186"/>
      <c r="S774" s="186"/>
      <c r="T774" s="186"/>
      <c r="U774" s="186"/>
      <c r="V774" s="186"/>
      <c r="W774" s="186"/>
      <c r="X774" s="186"/>
      <c r="Y774" s="186"/>
      <c r="Z774" s="186"/>
      <c r="AA774" s="186"/>
      <c r="AB774" s="186"/>
      <c r="AC774" s="186"/>
      <c r="AD774" s="186"/>
      <c r="AE774" s="186"/>
    </row>
    <row r="775" spans="1:31">
      <c r="A775" s="186"/>
      <c r="B775" s="291"/>
      <c r="C775" s="186"/>
      <c r="D775" s="186"/>
      <c r="E775" s="186"/>
      <c r="F775" s="186"/>
      <c r="G775" s="186"/>
      <c r="H775" s="186"/>
      <c r="I775" s="186"/>
      <c r="J775" s="186"/>
      <c r="K775" s="186"/>
      <c r="L775" s="186"/>
      <c r="M775" s="186"/>
      <c r="N775" s="186"/>
      <c r="O775" s="186"/>
      <c r="P775" s="186"/>
      <c r="Q775" s="186"/>
      <c r="R775" s="186"/>
      <c r="S775" s="186"/>
      <c r="T775" s="186"/>
      <c r="U775" s="186"/>
      <c r="V775" s="186"/>
      <c r="W775" s="186"/>
      <c r="X775" s="186"/>
      <c r="Y775" s="186"/>
      <c r="Z775" s="186"/>
      <c r="AA775" s="186"/>
      <c r="AB775" s="186"/>
      <c r="AC775" s="186"/>
      <c r="AD775" s="186"/>
      <c r="AE775" s="186"/>
    </row>
    <row r="776" spans="1:31">
      <c r="A776" s="186"/>
      <c r="B776" s="291"/>
      <c r="C776" s="186"/>
      <c r="D776" s="186"/>
      <c r="E776" s="186"/>
      <c r="F776" s="186"/>
      <c r="G776" s="186"/>
      <c r="H776" s="186"/>
      <c r="I776" s="186"/>
      <c r="J776" s="186"/>
      <c r="K776" s="186"/>
      <c r="L776" s="186"/>
      <c r="M776" s="186"/>
      <c r="N776" s="186"/>
      <c r="O776" s="186"/>
      <c r="P776" s="186"/>
      <c r="Q776" s="186"/>
      <c r="R776" s="186"/>
      <c r="S776" s="186"/>
      <c r="T776" s="186"/>
      <c r="U776" s="186"/>
      <c r="V776" s="186"/>
      <c r="W776" s="186"/>
      <c r="X776" s="186"/>
      <c r="Y776" s="186"/>
      <c r="Z776" s="186"/>
      <c r="AA776" s="186"/>
      <c r="AB776" s="186"/>
      <c r="AC776" s="186"/>
      <c r="AD776" s="186"/>
      <c r="AE776" s="186"/>
    </row>
    <row r="777" spans="1:31">
      <c r="A777" s="186"/>
      <c r="B777" s="291"/>
      <c r="C777" s="186"/>
      <c r="D777" s="186"/>
      <c r="E777" s="186"/>
      <c r="F777" s="186"/>
      <c r="G777" s="186"/>
      <c r="H777" s="186"/>
      <c r="I777" s="186"/>
      <c r="J777" s="186"/>
      <c r="K777" s="186"/>
      <c r="L777" s="186"/>
      <c r="M777" s="186"/>
      <c r="N777" s="186"/>
      <c r="O777" s="186"/>
      <c r="P777" s="186"/>
      <c r="Q777" s="186"/>
      <c r="R777" s="186"/>
      <c r="S777" s="186"/>
      <c r="T777" s="186"/>
      <c r="U777" s="186"/>
      <c r="V777" s="186"/>
      <c r="W777" s="186"/>
      <c r="X777" s="186"/>
      <c r="Y777" s="186"/>
      <c r="Z777" s="186"/>
      <c r="AA777" s="186"/>
      <c r="AB777" s="186"/>
      <c r="AC777" s="186"/>
      <c r="AD777" s="186"/>
      <c r="AE777" s="186"/>
    </row>
    <row r="778" spans="1:31">
      <c r="A778" s="186"/>
      <c r="B778" s="291"/>
      <c r="C778" s="186"/>
      <c r="D778" s="186"/>
      <c r="E778" s="186"/>
      <c r="F778" s="186"/>
      <c r="G778" s="186"/>
      <c r="H778" s="186"/>
      <c r="I778" s="186"/>
      <c r="J778" s="186"/>
      <c r="K778" s="186"/>
      <c r="L778" s="186"/>
      <c r="M778" s="186"/>
      <c r="N778" s="186"/>
      <c r="O778" s="186"/>
      <c r="P778" s="186"/>
      <c r="Q778" s="186"/>
      <c r="R778" s="186"/>
      <c r="S778" s="186"/>
      <c r="T778" s="186"/>
      <c r="U778" s="186"/>
      <c r="V778" s="186"/>
      <c r="W778" s="186"/>
      <c r="X778" s="186"/>
      <c r="Y778" s="186"/>
      <c r="Z778" s="186"/>
      <c r="AA778" s="186"/>
      <c r="AB778" s="186"/>
      <c r="AC778" s="186"/>
      <c r="AD778" s="186"/>
      <c r="AE778" s="186"/>
    </row>
    <row r="779" spans="1:31">
      <c r="A779" s="186"/>
      <c r="B779" s="291"/>
      <c r="C779" s="186"/>
      <c r="D779" s="186"/>
      <c r="E779" s="186"/>
      <c r="F779" s="186"/>
      <c r="G779" s="186"/>
      <c r="H779" s="186"/>
      <c r="I779" s="186"/>
      <c r="J779" s="186"/>
      <c r="K779" s="186"/>
      <c r="L779" s="186"/>
      <c r="M779" s="186"/>
      <c r="N779" s="186"/>
      <c r="O779" s="186"/>
      <c r="P779" s="186"/>
      <c r="Q779" s="186"/>
      <c r="R779" s="186"/>
      <c r="S779" s="186"/>
      <c r="T779" s="186"/>
      <c r="U779" s="186"/>
      <c r="V779" s="186"/>
      <c r="W779" s="186"/>
      <c r="X779" s="186"/>
      <c r="Y779" s="186"/>
      <c r="Z779" s="186"/>
      <c r="AA779" s="186"/>
      <c r="AB779" s="186"/>
      <c r="AC779" s="186"/>
      <c r="AD779" s="186"/>
      <c r="AE779" s="186"/>
    </row>
    <row r="780" spans="1:31">
      <c r="A780" s="186"/>
      <c r="B780" s="291"/>
      <c r="C780" s="186"/>
      <c r="D780" s="186"/>
      <c r="E780" s="186"/>
      <c r="F780" s="186"/>
      <c r="G780" s="186"/>
      <c r="H780" s="186"/>
      <c r="I780" s="186"/>
      <c r="J780" s="186"/>
      <c r="K780" s="186"/>
      <c r="L780" s="186"/>
      <c r="M780" s="186"/>
      <c r="N780" s="186"/>
      <c r="O780" s="186"/>
      <c r="P780" s="186"/>
      <c r="Q780" s="186"/>
      <c r="R780" s="186"/>
      <c r="S780" s="186"/>
      <c r="T780" s="186"/>
      <c r="U780" s="186"/>
      <c r="V780" s="186"/>
      <c r="W780" s="186"/>
      <c r="X780" s="186"/>
      <c r="Y780" s="186"/>
      <c r="Z780" s="186"/>
      <c r="AA780" s="186"/>
      <c r="AB780" s="186"/>
      <c r="AC780" s="186"/>
      <c r="AD780" s="186"/>
      <c r="AE780" s="186"/>
    </row>
    <row r="781" spans="1:31">
      <c r="A781" s="186"/>
      <c r="B781" s="291"/>
      <c r="C781" s="186"/>
      <c r="D781" s="186"/>
      <c r="E781" s="186"/>
      <c r="F781" s="186"/>
      <c r="G781" s="186"/>
      <c r="H781" s="186"/>
      <c r="I781" s="186"/>
      <c r="J781" s="186"/>
      <c r="K781" s="186"/>
      <c r="L781" s="186"/>
      <c r="M781" s="186"/>
      <c r="N781" s="186"/>
      <c r="O781" s="186"/>
      <c r="P781" s="186"/>
      <c r="Q781" s="186"/>
      <c r="R781" s="186"/>
      <c r="S781" s="186"/>
      <c r="T781" s="186"/>
      <c r="U781" s="186"/>
      <c r="V781" s="186"/>
      <c r="W781" s="186"/>
      <c r="X781" s="186"/>
      <c r="Y781" s="186"/>
      <c r="Z781" s="186"/>
      <c r="AA781" s="186"/>
      <c r="AB781" s="186"/>
      <c r="AC781" s="186"/>
      <c r="AD781" s="186"/>
      <c r="AE781" s="186"/>
    </row>
    <row r="782" spans="1:31">
      <c r="A782" s="186"/>
      <c r="B782" s="291"/>
      <c r="C782" s="186"/>
      <c r="D782" s="186"/>
      <c r="E782" s="186"/>
      <c r="F782" s="186"/>
      <c r="G782" s="186"/>
      <c r="H782" s="186"/>
      <c r="I782" s="186"/>
      <c r="J782" s="186"/>
      <c r="K782" s="186"/>
      <c r="L782" s="186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/>
      <c r="Z782" s="186"/>
      <c r="AA782" s="186"/>
      <c r="AB782" s="186"/>
      <c r="AC782" s="186"/>
      <c r="AD782" s="186"/>
      <c r="AE782" s="186"/>
    </row>
    <row r="783" spans="1:31">
      <c r="A783" s="186"/>
      <c r="B783" s="291"/>
      <c r="C783" s="186"/>
      <c r="D783" s="186"/>
      <c r="E783" s="186"/>
      <c r="F783" s="186"/>
      <c r="G783" s="186"/>
      <c r="H783" s="186"/>
      <c r="I783" s="186"/>
      <c r="J783" s="186"/>
      <c r="K783" s="186"/>
      <c r="L783" s="186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/>
      <c r="Z783" s="186"/>
      <c r="AA783" s="186"/>
      <c r="AB783" s="186"/>
      <c r="AC783" s="186"/>
      <c r="AD783" s="186"/>
      <c r="AE783" s="186"/>
    </row>
    <row r="784" spans="1:31">
      <c r="A784" s="186"/>
      <c r="B784" s="291"/>
      <c r="C784" s="186"/>
      <c r="D784" s="186"/>
      <c r="E784" s="186"/>
      <c r="F784" s="186"/>
      <c r="G784" s="186"/>
      <c r="H784" s="186"/>
      <c r="I784" s="186"/>
      <c r="J784" s="186"/>
      <c r="K784" s="186"/>
      <c r="L784" s="186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  <c r="Z784" s="186"/>
      <c r="AA784" s="186"/>
      <c r="AB784" s="186"/>
      <c r="AC784" s="186"/>
      <c r="AD784" s="186"/>
      <c r="AE784" s="186"/>
    </row>
    <row r="785" spans="1:31">
      <c r="A785" s="186"/>
      <c r="B785" s="291"/>
      <c r="C785" s="186"/>
      <c r="D785" s="186"/>
      <c r="E785" s="186"/>
      <c r="F785" s="186"/>
      <c r="G785" s="186"/>
      <c r="H785" s="186"/>
      <c r="I785" s="186"/>
      <c r="J785" s="186"/>
      <c r="K785" s="186"/>
      <c r="L785" s="186"/>
      <c r="M785" s="186"/>
      <c r="N785" s="186"/>
      <c r="O785" s="186"/>
      <c r="P785" s="186"/>
      <c r="Q785" s="186"/>
      <c r="R785" s="186"/>
      <c r="S785" s="186"/>
      <c r="T785" s="186"/>
      <c r="U785" s="186"/>
      <c r="V785" s="186"/>
      <c r="W785" s="186"/>
      <c r="X785" s="186"/>
      <c r="Y785" s="186"/>
      <c r="Z785" s="186"/>
      <c r="AA785" s="186"/>
      <c r="AB785" s="186"/>
      <c r="AC785" s="186"/>
      <c r="AD785" s="186"/>
      <c r="AE785" s="186"/>
    </row>
    <row r="786" spans="1:31">
      <c r="A786" s="186"/>
      <c r="B786" s="291"/>
      <c r="C786" s="186"/>
      <c r="D786" s="186"/>
      <c r="E786" s="186"/>
      <c r="F786" s="186"/>
      <c r="G786" s="186"/>
      <c r="H786" s="186"/>
      <c r="I786" s="186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  <c r="AA786" s="186"/>
      <c r="AB786" s="186"/>
      <c r="AC786" s="186"/>
      <c r="AD786" s="186"/>
      <c r="AE786" s="186"/>
    </row>
    <row r="787" spans="1:31">
      <c r="A787" s="186"/>
      <c r="B787" s="291"/>
      <c r="C787" s="186"/>
      <c r="D787" s="186"/>
      <c r="E787" s="186"/>
      <c r="F787" s="186"/>
      <c r="G787" s="186"/>
      <c r="H787" s="186"/>
      <c r="I787" s="186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  <c r="AA787" s="186"/>
      <c r="AB787" s="186"/>
      <c r="AC787" s="186"/>
      <c r="AD787" s="186"/>
      <c r="AE787" s="186"/>
    </row>
    <row r="788" spans="1:31">
      <c r="A788" s="186"/>
      <c r="B788" s="291"/>
      <c r="C788" s="186"/>
      <c r="D788" s="186"/>
      <c r="E788" s="186"/>
      <c r="F788" s="186"/>
      <c r="G788" s="186"/>
      <c r="H788" s="186"/>
      <c r="I788" s="186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  <c r="AA788" s="186"/>
      <c r="AB788" s="186"/>
      <c r="AC788" s="186"/>
      <c r="AD788" s="186"/>
      <c r="AE788" s="186"/>
    </row>
    <row r="789" spans="1:31">
      <c r="A789" s="186"/>
      <c r="B789" s="291"/>
      <c r="C789" s="186"/>
      <c r="D789" s="186"/>
      <c r="E789" s="186"/>
      <c r="F789" s="186"/>
      <c r="G789" s="186"/>
      <c r="H789" s="186"/>
      <c r="I789" s="186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  <c r="AA789" s="186"/>
      <c r="AB789" s="186"/>
      <c r="AC789" s="186"/>
      <c r="AD789" s="186"/>
      <c r="AE789" s="186"/>
    </row>
    <row r="790" spans="1:31">
      <c r="A790" s="186"/>
      <c r="B790" s="291"/>
      <c r="C790" s="186"/>
      <c r="D790" s="186"/>
      <c r="E790" s="186"/>
      <c r="F790" s="186"/>
      <c r="G790" s="186"/>
      <c r="H790" s="186"/>
      <c r="I790" s="186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  <c r="AA790" s="186"/>
      <c r="AB790" s="186"/>
      <c r="AC790" s="186"/>
      <c r="AD790" s="186"/>
      <c r="AE790" s="186"/>
    </row>
    <row r="791" spans="1:31">
      <c r="A791" s="186"/>
      <c r="B791" s="291"/>
      <c r="C791" s="186"/>
      <c r="D791" s="186"/>
      <c r="E791" s="186"/>
      <c r="F791" s="186"/>
      <c r="G791" s="186"/>
      <c r="H791" s="186"/>
      <c r="I791" s="186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  <c r="AB791" s="186"/>
      <c r="AC791" s="186"/>
      <c r="AD791" s="186"/>
      <c r="AE791" s="186"/>
    </row>
    <row r="792" spans="1:31">
      <c r="A792" s="186"/>
      <c r="B792" s="291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  <c r="AA792" s="186"/>
      <c r="AB792" s="186"/>
      <c r="AC792" s="186"/>
      <c r="AD792" s="186"/>
      <c r="AE792" s="186"/>
    </row>
    <row r="793" spans="1:31">
      <c r="A793" s="186"/>
      <c r="B793" s="291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  <c r="AA793" s="186"/>
      <c r="AB793" s="186"/>
      <c r="AC793" s="186"/>
      <c r="AD793" s="186"/>
      <c r="AE793" s="186"/>
    </row>
    <row r="794" spans="1:31">
      <c r="A794" s="186"/>
      <c r="B794" s="291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  <c r="AA794" s="186"/>
      <c r="AB794" s="186"/>
      <c r="AC794" s="186"/>
      <c r="AD794" s="186"/>
      <c r="AE794" s="186"/>
    </row>
    <row r="795" spans="1:31">
      <c r="A795" s="186"/>
      <c r="B795" s="291"/>
      <c r="C795" s="186"/>
      <c r="D795" s="186"/>
      <c r="E795" s="186"/>
      <c r="F795" s="186"/>
      <c r="G795" s="186"/>
      <c r="H795" s="186"/>
      <c r="I795" s="186"/>
      <c r="J795" s="186"/>
      <c r="K795" s="186"/>
      <c r="L795" s="186"/>
      <c r="M795" s="186"/>
      <c r="N795" s="186"/>
      <c r="O795" s="186"/>
      <c r="P795" s="186"/>
      <c r="Q795" s="186"/>
      <c r="R795" s="186"/>
      <c r="S795" s="186"/>
      <c r="T795" s="186"/>
      <c r="U795" s="186"/>
      <c r="V795" s="186"/>
      <c r="W795" s="186"/>
      <c r="X795" s="186"/>
      <c r="Y795" s="186"/>
      <c r="Z795" s="186"/>
      <c r="AA795" s="186"/>
      <c r="AB795" s="186"/>
      <c r="AC795" s="186"/>
      <c r="AD795" s="186"/>
      <c r="AE795" s="186"/>
    </row>
    <row r="796" spans="1:31">
      <c r="A796" s="186"/>
      <c r="B796" s="291"/>
      <c r="C796" s="186"/>
      <c r="D796" s="186"/>
      <c r="E796" s="186"/>
      <c r="F796" s="186"/>
      <c r="G796" s="186"/>
      <c r="H796" s="186"/>
      <c r="I796" s="186"/>
      <c r="J796" s="186"/>
      <c r="K796" s="186"/>
      <c r="L796" s="186"/>
      <c r="M796" s="186"/>
      <c r="N796" s="186"/>
      <c r="O796" s="186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  <c r="AA796" s="186"/>
      <c r="AB796" s="186"/>
      <c r="AC796" s="186"/>
      <c r="AD796" s="186"/>
      <c r="AE796" s="186"/>
    </row>
    <row r="797" spans="1:31">
      <c r="A797" s="186"/>
      <c r="B797" s="291"/>
      <c r="C797" s="186"/>
      <c r="D797" s="186"/>
      <c r="E797" s="186"/>
      <c r="F797" s="186"/>
      <c r="G797" s="186"/>
      <c r="H797" s="186"/>
      <c r="I797" s="186"/>
      <c r="J797" s="186"/>
      <c r="K797" s="186"/>
      <c r="L797" s="186"/>
      <c r="M797" s="186"/>
      <c r="N797" s="186"/>
      <c r="O797" s="186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  <c r="AA797" s="186"/>
      <c r="AB797" s="186"/>
      <c r="AC797" s="186"/>
      <c r="AD797" s="186"/>
      <c r="AE797" s="186"/>
    </row>
    <row r="798" spans="1:31">
      <c r="A798" s="186"/>
      <c r="B798" s="291"/>
      <c r="C798" s="186"/>
      <c r="D798" s="186"/>
      <c r="E798" s="186"/>
      <c r="F798" s="186"/>
      <c r="G798" s="186"/>
      <c r="H798" s="186"/>
      <c r="I798" s="186"/>
      <c r="J798" s="186"/>
      <c r="K798" s="186"/>
      <c r="L798" s="186"/>
      <c r="M798" s="186"/>
      <c r="N798" s="186"/>
      <c r="O798" s="186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  <c r="AA798" s="186"/>
      <c r="AB798" s="186"/>
      <c r="AC798" s="186"/>
      <c r="AD798" s="186"/>
      <c r="AE798" s="186"/>
    </row>
    <row r="799" spans="1:31">
      <c r="A799" s="186"/>
      <c r="B799" s="291"/>
      <c r="C799" s="186"/>
      <c r="D799" s="186"/>
      <c r="E799" s="186"/>
      <c r="F799" s="186"/>
      <c r="G799" s="186"/>
      <c r="H799" s="186"/>
      <c r="I799" s="186"/>
      <c r="J799" s="186"/>
      <c r="K799" s="186"/>
      <c r="L799" s="186"/>
      <c r="M799" s="186"/>
      <c r="N799" s="186"/>
      <c r="O799" s="186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  <c r="AA799" s="186"/>
      <c r="AB799" s="186"/>
      <c r="AC799" s="186"/>
      <c r="AD799" s="186"/>
      <c r="AE799" s="186"/>
    </row>
    <row r="800" spans="1:31">
      <c r="A800" s="186"/>
      <c r="B800" s="291"/>
      <c r="C800" s="186"/>
      <c r="D800" s="186"/>
      <c r="E800" s="186"/>
      <c r="F800" s="186"/>
      <c r="G800" s="186"/>
      <c r="H800" s="186"/>
      <c r="I800" s="186"/>
      <c r="J800" s="186"/>
      <c r="K800" s="186"/>
      <c r="L800" s="186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  <c r="AA800" s="186"/>
      <c r="AB800" s="186"/>
      <c r="AC800" s="186"/>
      <c r="AD800" s="186"/>
      <c r="AE800" s="186"/>
    </row>
    <row r="801" spans="1:31">
      <c r="A801" s="186"/>
      <c r="B801" s="291"/>
      <c r="C801" s="186"/>
      <c r="D801" s="186"/>
      <c r="E801" s="186"/>
      <c r="F801" s="186"/>
      <c r="G801" s="186"/>
      <c r="H801" s="186"/>
      <c r="I801" s="186"/>
      <c r="J801" s="186"/>
      <c r="K801" s="186"/>
      <c r="L801" s="186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  <c r="AA801" s="186"/>
      <c r="AB801" s="186"/>
      <c r="AC801" s="186"/>
      <c r="AD801" s="186"/>
      <c r="AE801" s="186"/>
    </row>
    <row r="802" spans="1:31">
      <c r="A802" s="186"/>
      <c r="B802" s="291"/>
      <c r="C802" s="186"/>
      <c r="D802" s="186"/>
      <c r="E802" s="186"/>
      <c r="F802" s="186"/>
      <c r="G802" s="186"/>
      <c r="H802" s="186"/>
      <c r="I802" s="186"/>
      <c r="J802" s="186"/>
      <c r="K802" s="186"/>
      <c r="L802" s="186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  <c r="AA802" s="186"/>
      <c r="AB802" s="186"/>
      <c r="AC802" s="186"/>
      <c r="AD802" s="186"/>
      <c r="AE802" s="186"/>
    </row>
    <row r="803" spans="1:31">
      <c r="A803" s="186"/>
      <c r="B803" s="291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  <c r="AA803" s="186"/>
      <c r="AB803" s="186"/>
      <c r="AC803" s="186"/>
      <c r="AD803" s="186"/>
      <c r="AE803" s="186"/>
    </row>
    <row r="804" spans="1:31">
      <c r="A804" s="186"/>
      <c r="B804" s="291"/>
      <c r="C804" s="186"/>
      <c r="D804" s="186"/>
      <c r="E804" s="186"/>
      <c r="F804" s="186"/>
      <c r="G804" s="186"/>
      <c r="H804" s="186"/>
      <c r="I804" s="186"/>
      <c r="J804" s="186"/>
      <c r="K804" s="186"/>
      <c r="L804" s="186"/>
      <c r="M804" s="186"/>
      <c r="N804" s="186"/>
      <c r="O804" s="186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  <c r="AA804" s="186"/>
      <c r="AB804" s="186"/>
      <c r="AC804" s="186"/>
      <c r="AD804" s="186"/>
      <c r="AE804" s="186"/>
    </row>
    <row r="805" spans="1:31">
      <c r="A805" s="186"/>
      <c r="B805" s="291"/>
      <c r="C805" s="186"/>
      <c r="D805" s="186"/>
      <c r="E805" s="186"/>
      <c r="F805" s="186"/>
      <c r="G805" s="186"/>
      <c r="H805" s="186"/>
      <c r="I805" s="186"/>
      <c r="J805" s="186"/>
      <c r="K805" s="186"/>
      <c r="L805" s="186"/>
      <c r="M805" s="186"/>
      <c r="N805" s="186"/>
      <c r="O805" s="186"/>
      <c r="P805" s="186"/>
      <c r="Q805" s="186"/>
      <c r="R805" s="186"/>
      <c r="S805" s="186"/>
      <c r="T805" s="186"/>
      <c r="U805" s="186"/>
      <c r="V805" s="186"/>
      <c r="W805" s="186"/>
      <c r="X805" s="186"/>
      <c r="Y805" s="186"/>
      <c r="Z805" s="186"/>
      <c r="AA805" s="186"/>
      <c r="AB805" s="186"/>
      <c r="AC805" s="186"/>
      <c r="AD805" s="186"/>
      <c r="AE805" s="186"/>
    </row>
    <row r="806" spans="1:31">
      <c r="A806" s="186"/>
      <c r="B806" s="291"/>
      <c r="C806" s="186"/>
      <c r="D806" s="186"/>
      <c r="E806" s="186"/>
      <c r="F806" s="186"/>
      <c r="G806" s="186"/>
      <c r="H806" s="186"/>
      <c r="I806" s="186"/>
      <c r="J806" s="186"/>
      <c r="K806" s="186"/>
      <c r="L806" s="186"/>
      <c r="M806" s="186"/>
      <c r="N806" s="186"/>
      <c r="O806" s="186"/>
      <c r="P806" s="186"/>
      <c r="Q806" s="186"/>
      <c r="R806" s="186"/>
      <c r="S806" s="186"/>
      <c r="T806" s="186"/>
      <c r="U806" s="186"/>
      <c r="V806" s="186"/>
      <c r="W806" s="186"/>
      <c r="X806" s="186"/>
      <c r="Y806" s="186"/>
      <c r="Z806" s="186"/>
      <c r="AA806" s="186"/>
      <c r="AB806" s="186"/>
      <c r="AC806" s="186"/>
      <c r="AD806" s="186"/>
      <c r="AE806" s="186"/>
    </row>
    <row r="807" spans="1:31">
      <c r="A807" s="186"/>
      <c r="B807" s="291"/>
      <c r="C807" s="186"/>
      <c r="D807" s="186"/>
      <c r="E807" s="186"/>
      <c r="F807" s="186"/>
      <c r="G807" s="186"/>
      <c r="H807" s="186"/>
      <c r="I807" s="186"/>
      <c r="J807" s="186"/>
      <c r="K807" s="186"/>
      <c r="L807" s="186"/>
      <c r="M807" s="186"/>
      <c r="N807" s="186"/>
      <c r="O807" s="186"/>
      <c r="P807" s="186"/>
      <c r="Q807" s="186"/>
      <c r="R807" s="186"/>
      <c r="S807" s="186"/>
      <c r="T807" s="186"/>
      <c r="U807" s="186"/>
      <c r="V807" s="186"/>
      <c r="W807" s="186"/>
      <c r="X807" s="186"/>
      <c r="Y807" s="186"/>
      <c r="Z807" s="186"/>
      <c r="AA807" s="186"/>
      <c r="AB807" s="186"/>
      <c r="AC807" s="186"/>
      <c r="AD807" s="186"/>
      <c r="AE807" s="186"/>
    </row>
    <row r="808" spans="1:31">
      <c r="A808" s="186"/>
      <c r="B808" s="291"/>
      <c r="C808" s="186"/>
      <c r="D808" s="186"/>
      <c r="E808" s="186"/>
      <c r="F808" s="186"/>
      <c r="G808" s="186"/>
      <c r="H808" s="186"/>
      <c r="I808" s="186"/>
      <c r="J808" s="186"/>
      <c r="K808" s="186"/>
      <c r="L808" s="186"/>
      <c r="M808" s="186"/>
      <c r="N808" s="186"/>
      <c r="O808" s="186"/>
      <c r="P808" s="186"/>
      <c r="Q808" s="186"/>
      <c r="R808" s="186"/>
      <c r="S808" s="186"/>
      <c r="T808" s="186"/>
      <c r="U808" s="186"/>
      <c r="V808" s="186"/>
      <c r="W808" s="186"/>
      <c r="X808" s="186"/>
      <c r="Y808" s="186"/>
      <c r="Z808" s="186"/>
      <c r="AA808" s="186"/>
      <c r="AB808" s="186"/>
      <c r="AC808" s="186"/>
      <c r="AD808" s="186"/>
      <c r="AE808" s="186"/>
    </row>
    <row r="809" spans="1:31">
      <c r="A809" s="186"/>
      <c r="B809" s="291"/>
      <c r="C809" s="186"/>
      <c r="D809" s="186"/>
      <c r="E809" s="186"/>
      <c r="F809" s="186"/>
      <c r="G809" s="186"/>
      <c r="H809" s="186"/>
      <c r="I809" s="186"/>
      <c r="J809" s="186"/>
      <c r="K809" s="186"/>
      <c r="L809" s="186"/>
      <c r="M809" s="186"/>
      <c r="N809" s="186"/>
      <c r="O809" s="186"/>
      <c r="P809" s="186"/>
      <c r="Q809" s="186"/>
      <c r="R809" s="186"/>
      <c r="S809" s="186"/>
      <c r="T809" s="186"/>
      <c r="U809" s="186"/>
      <c r="V809" s="186"/>
      <c r="W809" s="186"/>
      <c r="X809" s="186"/>
      <c r="Y809" s="186"/>
      <c r="Z809" s="186"/>
      <c r="AA809" s="186"/>
      <c r="AB809" s="186"/>
      <c r="AC809" s="186"/>
      <c r="AD809" s="186"/>
      <c r="AE809" s="186"/>
    </row>
    <row r="810" spans="1:31">
      <c r="A810" s="186"/>
      <c r="B810" s="291"/>
      <c r="C810" s="186"/>
      <c r="D810" s="186"/>
      <c r="E810" s="186"/>
      <c r="F810" s="186"/>
      <c r="G810" s="186"/>
      <c r="H810" s="186"/>
      <c r="I810" s="186"/>
      <c r="J810" s="186"/>
      <c r="K810" s="186"/>
      <c r="L810" s="186"/>
      <c r="M810" s="186"/>
      <c r="N810" s="186"/>
      <c r="O810" s="186"/>
      <c r="P810" s="186"/>
      <c r="Q810" s="186"/>
      <c r="R810" s="186"/>
      <c r="S810" s="186"/>
      <c r="T810" s="186"/>
      <c r="U810" s="186"/>
      <c r="V810" s="186"/>
      <c r="W810" s="186"/>
      <c r="X810" s="186"/>
      <c r="Y810" s="186"/>
      <c r="Z810" s="186"/>
      <c r="AA810" s="186"/>
      <c r="AB810" s="186"/>
      <c r="AC810" s="186"/>
      <c r="AD810" s="186"/>
      <c r="AE810" s="186"/>
    </row>
    <row r="811" spans="1:31">
      <c r="A811" s="186"/>
      <c r="B811" s="291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  <c r="M811" s="186"/>
      <c r="N811" s="186"/>
      <c r="O811" s="186"/>
      <c r="P811" s="186"/>
      <c r="Q811" s="186"/>
      <c r="R811" s="186"/>
      <c r="S811" s="186"/>
      <c r="T811" s="186"/>
      <c r="U811" s="186"/>
      <c r="V811" s="186"/>
      <c r="W811" s="186"/>
      <c r="X811" s="186"/>
      <c r="Y811" s="186"/>
      <c r="Z811" s="186"/>
      <c r="AA811" s="186"/>
      <c r="AB811" s="186"/>
      <c r="AC811" s="186"/>
      <c r="AD811" s="186"/>
      <c r="AE811" s="186"/>
    </row>
    <row r="812" spans="1:31">
      <c r="A812" s="186"/>
      <c r="B812" s="291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  <c r="AA812" s="186"/>
      <c r="AB812" s="186"/>
      <c r="AC812" s="186"/>
      <c r="AD812" s="186"/>
      <c r="AE812" s="186"/>
    </row>
    <row r="813" spans="1:31">
      <c r="A813" s="186"/>
      <c r="B813" s="291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  <c r="M813" s="186"/>
      <c r="N813" s="186"/>
      <c r="O813" s="186"/>
      <c r="P813" s="186"/>
      <c r="Q813" s="186"/>
      <c r="R813" s="186"/>
      <c r="S813" s="186"/>
      <c r="T813" s="186"/>
      <c r="U813" s="186"/>
      <c r="V813" s="186"/>
      <c r="W813" s="186"/>
      <c r="X813" s="186"/>
      <c r="Y813" s="186"/>
      <c r="Z813" s="186"/>
      <c r="AA813" s="186"/>
      <c r="AB813" s="186"/>
      <c r="AC813" s="186"/>
      <c r="AD813" s="186"/>
      <c r="AE813" s="186"/>
    </row>
    <row r="814" spans="1:31">
      <c r="A814" s="186"/>
      <c r="B814" s="291"/>
      <c r="C814" s="186"/>
      <c r="D814" s="186"/>
      <c r="E814" s="186"/>
      <c r="F814" s="186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  <c r="AA814" s="186"/>
      <c r="AB814" s="186"/>
      <c r="AC814" s="186"/>
      <c r="AD814" s="186"/>
      <c r="AE814" s="186"/>
    </row>
    <row r="815" spans="1:31">
      <c r="A815" s="186"/>
      <c r="B815" s="291"/>
      <c r="C815" s="186"/>
      <c r="D815" s="186"/>
      <c r="E815" s="186"/>
      <c r="F815" s="186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  <c r="AA815" s="186"/>
      <c r="AB815" s="186"/>
      <c r="AC815" s="186"/>
      <c r="AD815" s="186"/>
      <c r="AE815" s="186"/>
    </row>
    <row r="816" spans="1:31">
      <c r="A816" s="186"/>
      <c r="B816" s="291"/>
      <c r="C816" s="186"/>
      <c r="D816" s="186"/>
      <c r="E816" s="186"/>
      <c r="F816" s="186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  <c r="AA816" s="186"/>
      <c r="AB816" s="186"/>
      <c r="AC816" s="186"/>
      <c r="AD816" s="186"/>
      <c r="AE816" s="186"/>
    </row>
    <row r="817" spans="1:31">
      <c r="A817" s="186"/>
      <c r="B817" s="291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  <c r="AA817" s="186"/>
      <c r="AB817" s="186"/>
      <c r="AC817" s="186"/>
      <c r="AD817" s="186"/>
      <c r="AE817" s="186"/>
    </row>
    <row r="818" spans="1:31">
      <c r="A818" s="186"/>
      <c r="B818" s="291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  <c r="AA818" s="186"/>
      <c r="AB818" s="186"/>
      <c r="AC818" s="186"/>
      <c r="AD818" s="186"/>
      <c r="AE818" s="186"/>
    </row>
    <row r="819" spans="1:31">
      <c r="A819" s="186"/>
      <c r="B819" s="291"/>
      <c r="C819" s="186"/>
      <c r="D819" s="186"/>
      <c r="E819" s="186"/>
      <c r="F819" s="186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  <c r="AA819" s="186"/>
      <c r="AB819" s="186"/>
      <c r="AC819" s="186"/>
      <c r="AD819" s="186"/>
      <c r="AE819" s="186"/>
    </row>
    <row r="820" spans="1:31">
      <c r="A820" s="186"/>
      <c r="B820" s="291"/>
      <c r="C820" s="186"/>
      <c r="D820" s="186"/>
      <c r="E820" s="186"/>
      <c r="F820" s="186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  <c r="AA820" s="186"/>
      <c r="AB820" s="186"/>
      <c r="AC820" s="186"/>
      <c r="AD820" s="186"/>
      <c r="AE820" s="186"/>
    </row>
    <row r="821" spans="1:31">
      <c r="A821" s="186"/>
      <c r="B821" s="291"/>
      <c r="C821" s="186"/>
      <c r="D821" s="186"/>
      <c r="E821" s="186"/>
      <c r="F821" s="186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  <c r="AA821" s="186"/>
      <c r="AB821" s="186"/>
      <c r="AC821" s="186"/>
      <c r="AD821" s="186"/>
      <c r="AE821" s="186"/>
    </row>
    <row r="822" spans="1:31">
      <c r="A822" s="186"/>
      <c r="B822" s="291"/>
      <c r="C822" s="186"/>
      <c r="D822" s="186"/>
      <c r="E822" s="186"/>
      <c r="F822" s="186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  <c r="AA822" s="186"/>
      <c r="AB822" s="186"/>
      <c r="AC822" s="186"/>
      <c r="AD822" s="186"/>
      <c r="AE822" s="186"/>
    </row>
    <row r="823" spans="1:31">
      <c r="A823" s="186"/>
      <c r="B823" s="291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  <c r="M823" s="186"/>
      <c r="N823" s="186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  <c r="AA823" s="186"/>
      <c r="AB823" s="186"/>
      <c r="AC823" s="186"/>
      <c r="AD823" s="186"/>
      <c r="AE823" s="186"/>
    </row>
    <row r="824" spans="1:31">
      <c r="A824" s="186"/>
      <c r="B824" s="291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  <c r="M824" s="186"/>
      <c r="N824" s="186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  <c r="AA824" s="186"/>
      <c r="AB824" s="186"/>
      <c r="AC824" s="186"/>
      <c r="AD824" s="186"/>
      <c r="AE824" s="186"/>
    </row>
    <row r="825" spans="1:31">
      <c r="A825" s="186"/>
      <c r="B825" s="291"/>
      <c r="C825" s="186"/>
      <c r="D825" s="186"/>
      <c r="E825" s="186"/>
      <c r="F825" s="186"/>
      <c r="G825" s="186"/>
      <c r="H825" s="186"/>
      <c r="I825" s="186"/>
      <c r="J825" s="186"/>
      <c r="K825" s="186"/>
      <c r="L825" s="186"/>
      <c r="M825" s="186"/>
      <c r="N825" s="186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  <c r="AA825" s="186"/>
      <c r="AB825" s="186"/>
      <c r="AC825" s="186"/>
      <c r="AD825" s="186"/>
      <c r="AE825" s="186"/>
    </row>
    <row r="826" spans="1:31">
      <c r="A826" s="186"/>
      <c r="B826" s="291"/>
      <c r="C826" s="186"/>
      <c r="D826" s="186"/>
      <c r="E826" s="186"/>
      <c r="F826" s="186"/>
      <c r="G826" s="186"/>
      <c r="H826" s="186"/>
      <c r="I826" s="186"/>
      <c r="J826" s="186"/>
      <c r="K826" s="186"/>
      <c r="L826" s="186"/>
      <c r="M826" s="186"/>
      <c r="N826" s="186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  <c r="AA826" s="186"/>
      <c r="AB826" s="186"/>
      <c r="AC826" s="186"/>
      <c r="AD826" s="186"/>
      <c r="AE826" s="186"/>
    </row>
    <row r="827" spans="1:31">
      <c r="A827" s="186"/>
      <c r="B827" s="291"/>
      <c r="C827" s="186"/>
      <c r="D827" s="186"/>
      <c r="E827" s="186"/>
      <c r="F827" s="186"/>
      <c r="G827" s="186"/>
      <c r="H827" s="186"/>
      <c r="I827" s="186"/>
      <c r="J827" s="186"/>
      <c r="K827" s="186"/>
      <c r="L827" s="186"/>
      <c r="M827" s="186"/>
      <c r="N827" s="186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  <c r="AA827" s="186"/>
      <c r="AB827" s="186"/>
      <c r="AC827" s="186"/>
      <c r="AD827" s="186"/>
      <c r="AE827" s="186"/>
    </row>
    <row r="828" spans="1:31">
      <c r="A828" s="186"/>
      <c r="B828" s="291"/>
      <c r="C828" s="186"/>
      <c r="D828" s="186"/>
      <c r="E828" s="186"/>
      <c r="F828" s="186"/>
      <c r="G828" s="186"/>
      <c r="H828" s="186"/>
      <c r="I828" s="186"/>
      <c r="J828" s="186"/>
      <c r="K828" s="186"/>
      <c r="L828" s="186"/>
      <c r="M828" s="186"/>
      <c r="N828" s="186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  <c r="AA828" s="186"/>
      <c r="AB828" s="186"/>
      <c r="AC828" s="186"/>
      <c r="AD828" s="186"/>
      <c r="AE828" s="186"/>
    </row>
    <row r="829" spans="1:31">
      <c r="A829" s="186"/>
      <c r="B829" s="291"/>
      <c r="C829" s="186"/>
      <c r="D829" s="186"/>
      <c r="E829" s="186"/>
      <c r="F829" s="186"/>
      <c r="G829" s="186"/>
      <c r="H829" s="186"/>
      <c r="I829" s="186"/>
      <c r="J829" s="186"/>
      <c r="K829" s="186"/>
      <c r="L829" s="186"/>
      <c r="M829" s="186"/>
      <c r="N829" s="186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  <c r="AA829" s="186"/>
      <c r="AB829" s="186"/>
      <c r="AC829" s="186"/>
      <c r="AD829" s="186"/>
      <c r="AE829" s="186"/>
    </row>
    <row r="830" spans="1:31">
      <c r="A830" s="186"/>
      <c r="B830" s="291"/>
      <c r="C830" s="186"/>
      <c r="D830" s="186"/>
      <c r="E830" s="186"/>
      <c r="F830" s="186"/>
      <c r="G830" s="186"/>
      <c r="H830" s="186"/>
      <c r="I830" s="186"/>
      <c r="J830" s="186"/>
      <c r="K830" s="186"/>
      <c r="L830" s="186"/>
      <c r="M830" s="186"/>
      <c r="N830" s="186"/>
      <c r="O830" s="186"/>
      <c r="P830" s="186"/>
      <c r="Q830" s="186"/>
      <c r="R830" s="186"/>
      <c r="S830" s="186"/>
      <c r="T830" s="186"/>
      <c r="U830" s="186"/>
      <c r="V830" s="186"/>
      <c r="W830" s="186"/>
      <c r="X830" s="186"/>
      <c r="Y830" s="186"/>
      <c r="Z830" s="186"/>
      <c r="AA830" s="186"/>
      <c r="AB830" s="186"/>
      <c r="AC830" s="186"/>
      <c r="AD830" s="186"/>
      <c r="AE830" s="186"/>
    </row>
    <row r="831" spans="1:31">
      <c r="A831" s="186"/>
      <c r="B831" s="291"/>
      <c r="C831" s="186"/>
      <c r="D831" s="186"/>
      <c r="E831" s="186"/>
      <c r="F831" s="186"/>
      <c r="G831" s="186"/>
      <c r="H831" s="186"/>
      <c r="I831" s="186"/>
      <c r="J831" s="186"/>
      <c r="K831" s="186"/>
      <c r="L831" s="186"/>
      <c r="M831" s="186"/>
      <c r="N831" s="186"/>
      <c r="O831" s="186"/>
      <c r="P831" s="186"/>
      <c r="Q831" s="186"/>
      <c r="R831" s="186"/>
      <c r="S831" s="186"/>
      <c r="T831" s="186"/>
      <c r="U831" s="186"/>
      <c r="V831" s="186"/>
      <c r="W831" s="186"/>
      <c r="X831" s="186"/>
      <c r="Y831" s="186"/>
      <c r="Z831" s="186"/>
      <c r="AA831" s="186"/>
      <c r="AB831" s="186"/>
      <c r="AC831" s="186"/>
      <c r="AD831" s="186"/>
      <c r="AE831" s="186"/>
    </row>
    <row r="832" spans="1:31">
      <c r="A832" s="186"/>
      <c r="B832" s="291"/>
      <c r="C832" s="186"/>
      <c r="D832" s="186"/>
      <c r="E832" s="186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  <c r="AA832" s="186"/>
      <c r="AB832" s="186"/>
      <c r="AC832" s="186"/>
      <c r="AD832" s="186"/>
      <c r="AE832" s="186"/>
    </row>
    <row r="833" spans="1:31">
      <c r="A833" s="186"/>
      <c r="B833" s="291"/>
      <c r="C833" s="186"/>
      <c r="D833" s="186"/>
      <c r="E833" s="186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  <c r="AA833" s="186"/>
      <c r="AB833" s="186"/>
      <c r="AC833" s="186"/>
      <c r="AD833" s="186"/>
      <c r="AE833" s="186"/>
    </row>
    <row r="834" spans="1:31">
      <c r="A834" s="186"/>
      <c r="B834" s="291"/>
      <c r="C834" s="186"/>
      <c r="D834" s="186"/>
      <c r="E834" s="186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  <c r="AA834" s="186"/>
      <c r="AB834" s="186"/>
      <c r="AC834" s="186"/>
      <c r="AD834" s="186"/>
      <c r="AE834" s="186"/>
    </row>
    <row r="835" spans="1:31">
      <c r="A835" s="186"/>
      <c r="B835" s="291"/>
      <c r="C835" s="186"/>
      <c r="D835" s="186"/>
      <c r="E835" s="186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  <c r="AA835" s="186"/>
      <c r="AB835" s="186"/>
      <c r="AC835" s="186"/>
      <c r="AD835" s="186"/>
      <c r="AE835" s="186"/>
    </row>
    <row r="836" spans="1:31">
      <c r="A836" s="186"/>
      <c r="B836" s="291"/>
      <c r="C836" s="186"/>
      <c r="D836" s="186"/>
      <c r="E836" s="186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  <c r="AA836" s="186"/>
      <c r="AB836" s="186"/>
      <c r="AC836" s="186"/>
      <c r="AD836" s="186"/>
      <c r="AE836" s="186"/>
    </row>
    <row r="837" spans="1:31">
      <c r="A837" s="186"/>
      <c r="B837" s="291"/>
      <c r="C837" s="186"/>
      <c r="D837" s="186"/>
      <c r="E837" s="186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  <c r="AA837" s="186"/>
      <c r="AB837" s="186"/>
      <c r="AC837" s="186"/>
      <c r="AD837" s="186"/>
      <c r="AE837" s="186"/>
    </row>
    <row r="838" spans="1:31">
      <c r="A838" s="186"/>
      <c r="B838" s="291"/>
      <c r="C838" s="186"/>
      <c r="D838" s="186"/>
      <c r="E838" s="186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  <c r="AA838" s="186"/>
      <c r="AB838" s="186"/>
      <c r="AC838" s="186"/>
      <c r="AD838" s="186"/>
      <c r="AE838" s="186"/>
    </row>
    <row r="839" spans="1:31">
      <c r="A839" s="186"/>
      <c r="B839" s="291"/>
      <c r="C839" s="186"/>
      <c r="D839" s="186"/>
      <c r="E839" s="186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  <c r="AA839" s="186"/>
      <c r="AB839" s="186"/>
      <c r="AC839" s="186"/>
      <c r="AD839" s="186"/>
      <c r="AE839" s="186"/>
    </row>
    <row r="840" spans="1:31">
      <c r="A840" s="186"/>
      <c r="B840" s="291"/>
      <c r="C840" s="186"/>
      <c r="D840" s="186"/>
      <c r="E840" s="186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  <c r="AA840" s="186"/>
      <c r="AB840" s="186"/>
      <c r="AC840" s="186"/>
      <c r="AD840" s="186"/>
      <c r="AE840" s="186"/>
    </row>
    <row r="841" spans="1:31">
      <c r="A841" s="186"/>
      <c r="B841" s="291"/>
      <c r="C841" s="186"/>
      <c r="D841" s="186"/>
      <c r="E841" s="186"/>
      <c r="F841" s="186"/>
      <c r="G841" s="186"/>
      <c r="H841" s="186"/>
      <c r="I841" s="186"/>
      <c r="J841" s="186"/>
      <c r="K841" s="186"/>
      <c r="L841" s="186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/>
      <c r="Y841" s="186"/>
      <c r="Z841" s="186"/>
      <c r="AA841" s="186"/>
      <c r="AB841" s="186"/>
      <c r="AC841" s="186"/>
      <c r="AD841" s="186"/>
      <c r="AE841" s="186"/>
    </row>
    <row r="842" spans="1:31">
      <c r="A842" s="186"/>
      <c r="B842" s="291"/>
      <c r="C842" s="186"/>
      <c r="D842" s="186"/>
      <c r="E842" s="186"/>
      <c r="F842" s="186"/>
      <c r="G842" s="186"/>
      <c r="H842" s="186"/>
      <c r="I842" s="186"/>
      <c r="J842" s="186"/>
      <c r="K842" s="186"/>
      <c r="L842" s="186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/>
      <c r="Y842" s="186"/>
      <c r="Z842" s="186"/>
      <c r="AA842" s="186"/>
      <c r="AB842" s="186"/>
      <c r="AC842" s="186"/>
      <c r="AD842" s="186"/>
      <c r="AE842" s="186"/>
    </row>
    <row r="843" spans="1:31">
      <c r="A843" s="186"/>
      <c r="B843" s="291"/>
      <c r="C843" s="186"/>
      <c r="D843" s="186"/>
      <c r="E843" s="186"/>
      <c r="F843" s="186"/>
      <c r="G843" s="186"/>
      <c r="H843" s="186"/>
      <c r="I843" s="186"/>
      <c r="J843" s="186"/>
      <c r="K843" s="186"/>
      <c r="L843" s="186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/>
      <c r="Y843" s="186"/>
      <c r="Z843" s="186"/>
      <c r="AA843" s="186"/>
      <c r="AB843" s="186"/>
      <c r="AC843" s="186"/>
      <c r="AD843" s="186"/>
      <c r="AE843" s="186"/>
    </row>
    <row r="844" spans="1:31">
      <c r="A844" s="186"/>
      <c r="B844" s="291"/>
      <c r="C844" s="186"/>
      <c r="D844" s="186"/>
      <c r="E844" s="186"/>
      <c r="F844" s="186"/>
      <c r="G844" s="186"/>
      <c r="H844" s="186"/>
      <c r="I844" s="186"/>
      <c r="J844" s="186"/>
      <c r="K844" s="186"/>
      <c r="L844" s="186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/>
      <c r="Y844" s="186"/>
      <c r="Z844" s="186"/>
      <c r="AA844" s="186"/>
      <c r="AB844" s="186"/>
      <c r="AC844" s="186"/>
      <c r="AD844" s="186"/>
      <c r="AE844" s="186"/>
    </row>
    <row r="845" spans="1:31">
      <c r="A845" s="186"/>
      <c r="B845" s="291"/>
      <c r="C845" s="186"/>
      <c r="D845" s="186"/>
      <c r="E845" s="186"/>
      <c r="F845" s="186"/>
      <c r="G845" s="186"/>
      <c r="H845" s="186"/>
      <c r="I845" s="186"/>
      <c r="J845" s="186"/>
      <c r="K845" s="186"/>
      <c r="L845" s="186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/>
      <c r="Y845" s="186"/>
      <c r="Z845" s="186"/>
      <c r="AA845" s="186"/>
      <c r="AB845" s="186"/>
      <c r="AC845" s="186"/>
      <c r="AD845" s="186"/>
      <c r="AE845" s="186"/>
    </row>
    <row r="846" spans="1:31">
      <c r="A846" s="186"/>
      <c r="B846" s="291"/>
      <c r="C846" s="186"/>
      <c r="D846" s="186"/>
      <c r="E846" s="186"/>
      <c r="F846" s="186"/>
      <c r="G846" s="186"/>
      <c r="H846" s="186"/>
      <c r="I846" s="186"/>
      <c r="J846" s="186"/>
      <c r="K846" s="186"/>
      <c r="L846" s="186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  <c r="Z846" s="186"/>
      <c r="AA846" s="186"/>
      <c r="AB846" s="186"/>
      <c r="AC846" s="186"/>
      <c r="AD846" s="186"/>
      <c r="AE846" s="186"/>
    </row>
    <row r="847" spans="1:31">
      <c r="A847" s="186"/>
      <c r="B847" s="291"/>
      <c r="C847" s="186"/>
      <c r="D847" s="186"/>
      <c r="E847" s="186"/>
      <c r="F847" s="186"/>
      <c r="G847" s="186"/>
      <c r="H847" s="186"/>
      <c r="I847" s="186"/>
      <c r="J847" s="186"/>
      <c r="K847" s="186"/>
      <c r="L847" s="186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/>
      <c r="Y847" s="186"/>
      <c r="Z847" s="186"/>
      <c r="AA847" s="186"/>
      <c r="AB847" s="186"/>
      <c r="AC847" s="186"/>
      <c r="AD847" s="186"/>
      <c r="AE847" s="186"/>
    </row>
    <row r="848" spans="1:31">
      <c r="A848" s="186"/>
      <c r="B848" s="291"/>
      <c r="C848" s="186"/>
      <c r="D848" s="186"/>
      <c r="E848" s="186"/>
      <c r="F848" s="186"/>
      <c r="G848" s="186"/>
      <c r="H848" s="186"/>
      <c r="I848" s="186"/>
      <c r="J848" s="186"/>
      <c r="K848" s="186"/>
      <c r="L848" s="186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/>
      <c r="Y848" s="186"/>
      <c r="Z848" s="186"/>
      <c r="AA848" s="186"/>
      <c r="AB848" s="186"/>
      <c r="AC848" s="186"/>
      <c r="AD848" s="186"/>
      <c r="AE848" s="186"/>
    </row>
    <row r="849" spans="1:31">
      <c r="A849" s="186"/>
      <c r="B849" s="291"/>
      <c r="C849" s="186"/>
      <c r="D849" s="186"/>
      <c r="E849" s="186"/>
      <c r="F849" s="186"/>
      <c r="G849" s="186"/>
      <c r="H849" s="186"/>
      <c r="I849" s="186"/>
      <c r="J849" s="186"/>
      <c r="K849" s="186"/>
      <c r="L849" s="186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/>
      <c r="Y849" s="186"/>
      <c r="Z849" s="186"/>
      <c r="AA849" s="186"/>
      <c r="AB849" s="186"/>
      <c r="AC849" s="186"/>
      <c r="AD849" s="186"/>
      <c r="AE849" s="186"/>
    </row>
    <row r="850" spans="1:31">
      <c r="A850" s="186"/>
      <c r="B850" s="291"/>
      <c r="C850" s="186"/>
      <c r="D850" s="186"/>
      <c r="E850" s="186"/>
      <c r="F850" s="186"/>
      <c r="G850" s="186"/>
      <c r="H850" s="186"/>
      <c r="I850" s="186"/>
      <c r="J850" s="186"/>
      <c r="K850" s="186"/>
      <c r="L850" s="186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/>
      <c r="Y850" s="186"/>
      <c r="Z850" s="186"/>
      <c r="AA850" s="186"/>
      <c r="AB850" s="186"/>
      <c r="AC850" s="186"/>
      <c r="AD850" s="186"/>
      <c r="AE850" s="186"/>
    </row>
    <row r="851" spans="1:31">
      <c r="A851" s="186"/>
      <c r="B851" s="291"/>
      <c r="C851" s="186"/>
      <c r="D851" s="186"/>
      <c r="E851" s="186"/>
      <c r="F851" s="186"/>
      <c r="G851" s="186"/>
      <c r="H851" s="186"/>
      <c r="I851" s="186"/>
      <c r="J851" s="186"/>
      <c r="K851" s="186"/>
      <c r="L851" s="186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/>
      <c r="Y851" s="186"/>
      <c r="Z851" s="186"/>
      <c r="AA851" s="186"/>
      <c r="AB851" s="186"/>
      <c r="AC851" s="186"/>
      <c r="AD851" s="186"/>
      <c r="AE851" s="186"/>
    </row>
    <row r="852" spans="1:31">
      <c r="A852" s="186"/>
      <c r="B852" s="291"/>
      <c r="C852" s="186"/>
      <c r="D852" s="186"/>
      <c r="E852" s="186"/>
      <c r="F852" s="186"/>
      <c r="G852" s="186"/>
      <c r="H852" s="186"/>
      <c r="I852" s="186"/>
      <c r="J852" s="186"/>
      <c r="K852" s="186"/>
      <c r="L852" s="186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/>
      <c r="Y852" s="186"/>
      <c r="Z852" s="186"/>
      <c r="AA852" s="186"/>
      <c r="AB852" s="186"/>
      <c r="AC852" s="186"/>
      <c r="AD852" s="186"/>
      <c r="AE852" s="186"/>
    </row>
    <row r="853" spans="1:31">
      <c r="A853" s="186"/>
      <c r="B853" s="291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  <c r="AA853" s="186"/>
      <c r="AB853" s="186"/>
      <c r="AC853" s="186"/>
      <c r="AD853" s="186"/>
      <c r="AE853" s="186"/>
    </row>
    <row r="854" spans="1:31">
      <c r="A854" s="186"/>
      <c r="B854" s="291"/>
      <c r="C854" s="186"/>
      <c r="D854" s="186"/>
      <c r="E854" s="186"/>
      <c r="F854" s="186"/>
      <c r="G854" s="186"/>
      <c r="H854" s="186"/>
      <c r="I854" s="186"/>
      <c r="J854" s="186"/>
      <c r="K854" s="186"/>
      <c r="L854" s="186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/>
      <c r="Z854" s="186"/>
      <c r="AA854" s="186"/>
      <c r="AB854" s="186"/>
      <c r="AC854" s="186"/>
      <c r="AD854" s="186"/>
      <c r="AE854" s="186"/>
    </row>
    <row r="855" spans="1:31">
      <c r="A855" s="186"/>
      <c r="B855" s="291"/>
      <c r="C855" s="186"/>
      <c r="D855" s="186"/>
      <c r="E855" s="186"/>
      <c r="F855" s="186"/>
      <c r="G855" s="186"/>
      <c r="H855" s="186"/>
      <c r="I855" s="186"/>
      <c r="J855" s="186"/>
      <c r="K855" s="186"/>
      <c r="L855" s="186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/>
      <c r="Z855" s="186"/>
      <c r="AA855" s="186"/>
      <c r="AB855" s="186"/>
      <c r="AC855" s="186"/>
      <c r="AD855" s="186"/>
      <c r="AE855" s="186"/>
    </row>
    <row r="856" spans="1:31">
      <c r="A856" s="186"/>
      <c r="B856" s="291"/>
      <c r="C856" s="186"/>
      <c r="D856" s="186"/>
      <c r="E856" s="186"/>
      <c r="F856" s="186"/>
      <c r="G856" s="186"/>
      <c r="H856" s="186"/>
      <c r="I856" s="186"/>
      <c r="J856" s="186"/>
      <c r="K856" s="186"/>
      <c r="L856" s="186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/>
      <c r="Z856" s="186"/>
      <c r="AA856" s="186"/>
      <c r="AB856" s="186"/>
      <c r="AC856" s="186"/>
      <c r="AD856" s="186"/>
      <c r="AE856" s="186"/>
    </row>
    <row r="857" spans="1:31">
      <c r="A857" s="186"/>
      <c r="B857" s="291"/>
      <c r="C857" s="186"/>
      <c r="D857" s="186"/>
      <c r="E857" s="186"/>
      <c r="F857" s="186"/>
      <c r="G857" s="186"/>
      <c r="H857" s="186"/>
      <c r="I857" s="186"/>
      <c r="J857" s="186"/>
      <c r="K857" s="186"/>
      <c r="L857" s="186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/>
      <c r="Z857" s="186"/>
      <c r="AA857" s="186"/>
      <c r="AB857" s="186"/>
      <c r="AC857" s="186"/>
      <c r="AD857" s="186"/>
      <c r="AE857" s="186"/>
    </row>
    <row r="858" spans="1:31">
      <c r="A858" s="186"/>
      <c r="B858" s="291"/>
      <c r="C858" s="186"/>
      <c r="D858" s="186"/>
      <c r="E858" s="186"/>
      <c r="F858" s="186"/>
      <c r="G858" s="186"/>
      <c r="H858" s="186"/>
      <c r="I858" s="186"/>
      <c r="J858" s="186"/>
      <c r="K858" s="186"/>
      <c r="L858" s="186"/>
      <c r="M858" s="186"/>
      <c r="N858" s="186"/>
      <c r="O858" s="186"/>
      <c r="P858" s="186"/>
      <c r="Q858" s="186"/>
      <c r="R858" s="186"/>
      <c r="S858" s="186"/>
      <c r="T858" s="186"/>
      <c r="U858" s="186"/>
      <c r="V858" s="186"/>
      <c r="W858" s="186"/>
      <c r="X858" s="186"/>
      <c r="Y858" s="186"/>
      <c r="Z858" s="186"/>
      <c r="AA858" s="186"/>
      <c r="AB858" s="186"/>
      <c r="AC858" s="186"/>
      <c r="AD858" s="186"/>
      <c r="AE858" s="186"/>
    </row>
    <row r="859" spans="1:31">
      <c r="A859" s="186"/>
      <c r="B859" s="291"/>
      <c r="C859" s="186"/>
      <c r="D859" s="186"/>
      <c r="E859" s="186"/>
      <c r="F859" s="186"/>
      <c r="G859" s="186"/>
      <c r="H859" s="186"/>
      <c r="I859" s="186"/>
      <c r="J859" s="186"/>
      <c r="K859" s="186"/>
      <c r="L859" s="186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/>
      <c r="X859" s="186"/>
      <c r="Y859" s="186"/>
      <c r="Z859" s="186"/>
      <c r="AA859" s="186"/>
      <c r="AB859" s="186"/>
      <c r="AC859" s="186"/>
      <c r="AD859" s="186"/>
      <c r="AE859" s="186"/>
    </row>
    <row r="860" spans="1:31">
      <c r="A860" s="186"/>
      <c r="B860" s="291"/>
      <c r="C860" s="186"/>
      <c r="D860" s="186"/>
      <c r="E860" s="186"/>
      <c r="F860" s="186"/>
      <c r="G860" s="186"/>
      <c r="H860" s="186"/>
      <c r="I860" s="186"/>
      <c r="J860" s="186"/>
      <c r="K860" s="186"/>
      <c r="L860" s="186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/>
      <c r="Y860" s="186"/>
      <c r="Z860" s="186"/>
      <c r="AA860" s="186"/>
      <c r="AB860" s="186"/>
      <c r="AC860" s="186"/>
      <c r="AD860" s="186"/>
      <c r="AE860" s="186"/>
    </row>
    <row r="861" spans="1:31">
      <c r="A861" s="186"/>
      <c r="B861" s="291"/>
      <c r="C861" s="186"/>
      <c r="D861" s="186"/>
      <c r="E861" s="186"/>
      <c r="F861" s="186"/>
      <c r="G861" s="186"/>
      <c r="H861" s="186"/>
      <c r="I861" s="186"/>
      <c r="J861" s="186"/>
      <c r="K861" s="186"/>
      <c r="L861" s="186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/>
      <c r="Y861" s="186"/>
      <c r="Z861" s="186"/>
      <c r="AA861" s="186"/>
      <c r="AB861" s="186"/>
      <c r="AC861" s="186"/>
      <c r="AD861" s="186"/>
      <c r="AE861" s="186"/>
    </row>
    <row r="862" spans="1:31">
      <c r="A862" s="186"/>
      <c r="B862" s="291"/>
      <c r="C862" s="186"/>
      <c r="D862" s="186"/>
      <c r="E862" s="186"/>
      <c r="F862" s="186"/>
      <c r="G862" s="186"/>
      <c r="H862" s="186"/>
      <c r="I862" s="186"/>
      <c r="J862" s="186"/>
      <c r="K862" s="186"/>
      <c r="L862" s="186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/>
      <c r="Z862" s="186"/>
      <c r="AA862" s="186"/>
      <c r="AB862" s="186"/>
      <c r="AC862" s="186"/>
      <c r="AD862" s="186"/>
      <c r="AE862" s="186"/>
    </row>
    <row r="863" spans="1:31">
      <c r="A863" s="186"/>
      <c r="B863" s="291"/>
      <c r="C863" s="186"/>
      <c r="D863" s="186"/>
      <c r="E863" s="186"/>
      <c r="F863" s="186"/>
      <c r="G863" s="186"/>
      <c r="H863" s="186"/>
      <c r="I863" s="186"/>
      <c r="J863" s="186"/>
      <c r="K863" s="186"/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  <c r="AA863" s="186"/>
      <c r="AB863" s="186"/>
      <c r="AC863" s="186"/>
      <c r="AD863" s="186"/>
      <c r="AE863" s="186"/>
    </row>
    <row r="864" spans="1:31">
      <c r="A864" s="186"/>
      <c r="B864" s="291"/>
      <c r="C864" s="186"/>
      <c r="D864" s="186"/>
      <c r="E864" s="186"/>
      <c r="F864" s="186"/>
      <c r="G864" s="186"/>
      <c r="H864" s="186"/>
      <c r="I864" s="186"/>
      <c r="J864" s="186"/>
      <c r="K864" s="186"/>
      <c r="L864" s="186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/>
      <c r="Z864" s="186"/>
      <c r="AA864" s="186"/>
      <c r="AB864" s="186"/>
      <c r="AC864" s="186"/>
      <c r="AD864" s="186"/>
      <c r="AE864" s="186"/>
    </row>
    <row r="865" spans="1:31">
      <c r="A865" s="186"/>
      <c r="B865" s="291"/>
      <c r="C865" s="186"/>
      <c r="D865" s="186"/>
      <c r="E865" s="186"/>
      <c r="F865" s="186"/>
      <c r="G865" s="186"/>
      <c r="H865" s="186"/>
      <c r="I865" s="186"/>
      <c r="J865" s="186"/>
      <c r="K865" s="186"/>
      <c r="L865" s="186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/>
      <c r="Z865" s="186"/>
      <c r="AA865" s="186"/>
      <c r="AB865" s="186"/>
      <c r="AC865" s="186"/>
      <c r="AD865" s="186"/>
      <c r="AE865" s="186"/>
    </row>
    <row r="866" spans="1:31">
      <c r="A866" s="186"/>
      <c r="B866" s="291"/>
      <c r="C866" s="186"/>
      <c r="D866" s="186"/>
      <c r="E866" s="186"/>
      <c r="F866" s="186"/>
      <c r="G866" s="186"/>
      <c r="H866" s="186"/>
      <c r="I866" s="186"/>
      <c r="J866" s="186"/>
      <c r="K866" s="186"/>
      <c r="L866" s="186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/>
      <c r="X866" s="186"/>
      <c r="Y866" s="186"/>
      <c r="Z866" s="186"/>
      <c r="AA866" s="186"/>
      <c r="AB866" s="186"/>
      <c r="AC866" s="186"/>
      <c r="AD866" s="186"/>
      <c r="AE866" s="186"/>
    </row>
    <row r="867" spans="1:31">
      <c r="A867" s="186"/>
      <c r="B867" s="291"/>
      <c r="C867" s="186"/>
      <c r="D867" s="186"/>
      <c r="E867" s="186"/>
      <c r="F867" s="186"/>
      <c r="G867" s="186"/>
      <c r="H867" s="186"/>
      <c r="I867" s="186"/>
      <c r="J867" s="186"/>
      <c r="K867" s="186"/>
      <c r="L867" s="186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/>
      <c r="X867" s="186"/>
      <c r="Y867" s="186"/>
      <c r="Z867" s="186"/>
      <c r="AA867" s="186"/>
      <c r="AB867" s="186"/>
      <c r="AC867" s="186"/>
      <c r="AD867" s="186"/>
      <c r="AE867" s="186"/>
    </row>
    <row r="868" spans="1:31">
      <c r="A868" s="186"/>
      <c r="B868" s="291"/>
      <c r="C868" s="186"/>
      <c r="D868" s="186"/>
      <c r="E868" s="186"/>
      <c r="F868" s="186"/>
      <c r="G868" s="186"/>
      <c r="H868" s="186"/>
      <c r="I868" s="186"/>
      <c r="J868" s="186"/>
      <c r="K868" s="186"/>
      <c r="L868" s="186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/>
      <c r="X868" s="186"/>
      <c r="Y868" s="186"/>
      <c r="Z868" s="186"/>
      <c r="AA868" s="186"/>
      <c r="AB868" s="186"/>
      <c r="AC868" s="186"/>
      <c r="AD868" s="186"/>
      <c r="AE868" s="186"/>
    </row>
    <row r="869" spans="1:31">
      <c r="A869" s="186"/>
      <c r="B869" s="291"/>
      <c r="C869" s="186"/>
      <c r="D869" s="186"/>
      <c r="E869" s="186"/>
      <c r="F869" s="186"/>
      <c r="G869" s="186"/>
      <c r="H869" s="186"/>
      <c r="I869" s="186"/>
      <c r="J869" s="186"/>
      <c r="K869" s="186"/>
      <c r="L869" s="186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/>
      <c r="X869" s="186"/>
      <c r="Y869" s="186"/>
      <c r="Z869" s="186"/>
      <c r="AA869" s="186"/>
      <c r="AB869" s="186"/>
      <c r="AC869" s="186"/>
      <c r="AD869" s="186"/>
      <c r="AE869" s="186"/>
    </row>
    <row r="870" spans="1:31">
      <c r="A870" s="186"/>
      <c r="B870" s="291"/>
      <c r="C870" s="186"/>
      <c r="D870" s="186"/>
      <c r="E870" s="186"/>
      <c r="F870" s="186"/>
      <c r="G870" s="186"/>
      <c r="H870" s="186"/>
      <c r="I870" s="186"/>
      <c r="J870" s="186"/>
      <c r="K870" s="186"/>
      <c r="L870" s="186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/>
      <c r="Y870" s="186"/>
      <c r="Z870" s="186"/>
      <c r="AA870" s="186"/>
      <c r="AB870" s="186"/>
      <c r="AC870" s="186"/>
      <c r="AD870" s="186"/>
      <c r="AE870" s="186"/>
    </row>
    <row r="871" spans="1:31">
      <c r="A871" s="186"/>
      <c r="B871" s="291"/>
      <c r="C871" s="186"/>
      <c r="D871" s="186"/>
      <c r="E871" s="186"/>
      <c r="F871" s="186"/>
      <c r="G871" s="186"/>
      <c r="H871" s="186"/>
      <c r="I871" s="186"/>
      <c r="J871" s="186"/>
      <c r="K871" s="186"/>
      <c r="L871" s="186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/>
      <c r="Y871" s="186"/>
      <c r="Z871" s="186"/>
      <c r="AA871" s="186"/>
      <c r="AB871" s="186"/>
      <c r="AC871" s="186"/>
      <c r="AD871" s="186"/>
      <c r="AE871" s="186"/>
    </row>
    <row r="872" spans="1:31">
      <c r="A872" s="186"/>
      <c r="B872" s="291"/>
      <c r="C872" s="186"/>
      <c r="D872" s="186"/>
      <c r="E872" s="186"/>
      <c r="F872" s="186"/>
      <c r="G872" s="186"/>
      <c r="H872" s="186"/>
      <c r="I872" s="186"/>
      <c r="J872" s="186"/>
      <c r="K872" s="186"/>
      <c r="L872" s="186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/>
      <c r="Y872" s="186"/>
      <c r="Z872" s="186"/>
      <c r="AA872" s="186"/>
      <c r="AB872" s="186"/>
      <c r="AC872" s="186"/>
      <c r="AD872" s="186"/>
      <c r="AE872" s="186"/>
    </row>
    <row r="873" spans="1:31">
      <c r="A873" s="186"/>
      <c r="B873" s="291"/>
      <c r="C873" s="186"/>
      <c r="D873" s="186"/>
      <c r="E873" s="186"/>
      <c r="F873" s="186"/>
      <c r="G873" s="186"/>
      <c r="H873" s="186"/>
      <c r="I873" s="186"/>
      <c r="J873" s="186"/>
      <c r="K873" s="186"/>
      <c r="L873" s="186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/>
      <c r="Y873" s="186"/>
      <c r="Z873" s="186"/>
      <c r="AA873" s="186"/>
      <c r="AB873" s="186"/>
      <c r="AC873" s="186"/>
      <c r="AD873" s="186"/>
      <c r="AE873" s="186"/>
    </row>
    <row r="874" spans="1:31">
      <c r="A874" s="186"/>
      <c r="B874" s="291"/>
      <c r="C874" s="186"/>
      <c r="D874" s="186"/>
      <c r="E874" s="186"/>
      <c r="F874" s="186"/>
      <c r="G874" s="186"/>
      <c r="H874" s="186"/>
      <c r="I874" s="186"/>
      <c r="J874" s="186"/>
      <c r="K874" s="186"/>
      <c r="L874" s="186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/>
      <c r="Y874" s="186"/>
      <c r="Z874" s="186"/>
      <c r="AA874" s="186"/>
      <c r="AB874" s="186"/>
      <c r="AC874" s="186"/>
      <c r="AD874" s="186"/>
      <c r="AE874" s="186"/>
    </row>
    <row r="875" spans="1:31">
      <c r="A875" s="186"/>
      <c r="B875" s="291"/>
      <c r="C875" s="186"/>
      <c r="D875" s="186"/>
      <c r="E875" s="186"/>
      <c r="F875" s="186"/>
      <c r="G875" s="186"/>
      <c r="H875" s="186"/>
      <c r="I875" s="186"/>
      <c r="J875" s="186"/>
      <c r="K875" s="186"/>
      <c r="L875" s="186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/>
      <c r="Z875" s="186"/>
      <c r="AA875" s="186"/>
      <c r="AB875" s="186"/>
      <c r="AC875" s="186"/>
      <c r="AD875" s="186"/>
      <c r="AE875" s="186"/>
    </row>
    <row r="876" spans="1:31">
      <c r="A876" s="186"/>
      <c r="B876" s="291"/>
      <c r="C876" s="186"/>
      <c r="D876" s="186"/>
      <c r="E876" s="186"/>
      <c r="F876" s="186"/>
      <c r="G876" s="186"/>
      <c r="H876" s="186"/>
      <c r="I876" s="186"/>
      <c r="J876" s="186"/>
      <c r="K876" s="186"/>
      <c r="L876" s="186"/>
      <c r="M876" s="186"/>
      <c r="N876" s="186"/>
      <c r="O876" s="186"/>
      <c r="P876" s="186"/>
      <c r="Q876" s="186"/>
      <c r="R876" s="186"/>
      <c r="S876" s="186"/>
      <c r="T876" s="186"/>
      <c r="U876" s="186"/>
      <c r="V876" s="186"/>
      <c r="W876" s="186"/>
      <c r="X876" s="186"/>
      <c r="Y876" s="186"/>
      <c r="Z876" s="186"/>
      <c r="AA876" s="186"/>
      <c r="AB876" s="186"/>
      <c r="AC876" s="186"/>
      <c r="AD876" s="186"/>
      <c r="AE876" s="186"/>
    </row>
    <row r="877" spans="1:31">
      <c r="A877" s="186"/>
      <c r="B877" s="291"/>
      <c r="C877" s="186"/>
      <c r="D877" s="186"/>
      <c r="E877" s="186"/>
      <c r="F877" s="186"/>
      <c r="G877" s="186"/>
      <c r="H877" s="186"/>
      <c r="I877" s="186"/>
      <c r="J877" s="186"/>
      <c r="K877" s="186"/>
      <c r="L877" s="186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  <c r="AA877" s="186"/>
      <c r="AB877" s="186"/>
      <c r="AC877" s="186"/>
      <c r="AD877" s="186"/>
      <c r="AE877" s="186"/>
    </row>
    <row r="878" spans="1:31">
      <c r="A878" s="186"/>
      <c r="B878" s="291"/>
      <c r="C878" s="186"/>
      <c r="D878" s="186"/>
      <c r="E878" s="186"/>
      <c r="F878" s="186"/>
      <c r="G878" s="186"/>
      <c r="H878" s="186"/>
      <c r="I878" s="186"/>
      <c r="J878" s="186"/>
      <c r="K878" s="186"/>
      <c r="L878" s="186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  <c r="AA878" s="186"/>
      <c r="AB878" s="186"/>
      <c r="AC878" s="186"/>
      <c r="AD878" s="186"/>
      <c r="AE878" s="186"/>
    </row>
    <row r="879" spans="1:31">
      <c r="A879" s="186"/>
      <c r="B879" s="291"/>
      <c r="C879" s="186"/>
      <c r="D879" s="186"/>
      <c r="E879" s="186"/>
      <c r="F879" s="186"/>
      <c r="G879" s="186"/>
      <c r="H879" s="186"/>
      <c r="I879" s="186"/>
      <c r="J879" s="186"/>
      <c r="K879" s="186"/>
      <c r="L879" s="186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  <c r="AA879" s="186"/>
      <c r="AB879" s="186"/>
      <c r="AC879" s="186"/>
      <c r="AD879" s="186"/>
      <c r="AE879" s="186"/>
    </row>
    <row r="880" spans="1:31">
      <c r="A880" s="186"/>
      <c r="B880" s="291"/>
      <c r="C880" s="186"/>
      <c r="D880" s="186"/>
      <c r="E880" s="186"/>
      <c r="F880" s="186"/>
      <c r="G880" s="186"/>
      <c r="H880" s="186"/>
      <c r="I880" s="186"/>
      <c r="J880" s="186"/>
      <c r="K880" s="186"/>
      <c r="L880" s="186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  <c r="AA880" s="186"/>
      <c r="AB880" s="186"/>
      <c r="AC880" s="186"/>
      <c r="AD880" s="186"/>
      <c r="AE880" s="186"/>
    </row>
    <row r="881" spans="1:31">
      <c r="A881" s="186"/>
      <c r="B881" s="291"/>
      <c r="C881" s="186"/>
      <c r="D881" s="186"/>
      <c r="E881" s="186"/>
      <c r="F881" s="186"/>
      <c r="G881" s="186"/>
      <c r="H881" s="186"/>
      <c r="I881" s="186"/>
      <c r="J881" s="186"/>
      <c r="K881" s="186"/>
      <c r="L881" s="186"/>
      <c r="M881" s="186"/>
      <c r="N881" s="186"/>
      <c r="O881" s="186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  <c r="AA881" s="186"/>
      <c r="AB881" s="186"/>
      <c r="AC881" s="186"/>
      <c r="AD881" s="186"/>
      <c r="AE881" s="186"/>
    </row>
    <row r="882" spans="1:31">
      <c r="A882" s="186"/>
      <c r="B882" s="291"/>
      <c r="C882" s="186"/>
      <c r="D882" s="186"/>
      <c r="E882" s="186"/>
      <c r="F882" s="186"/>
      <c r="G882" s="186"/>
      <c r="H882" s="186"/>
      <c r="I882" s="186"/>
      <c r="J882" s="186"/>
      <c r="K882" s="186"/>
      <c r="L882" s="186"/>
      <c r="M882" s="186"/>
      <c r="N882" s="186"/>
      <c r="O882" s="186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  <c r="AA882" s="186"/>
      <c r="AB882" s="186"/>
      <c r="AC882" s="186"/>
      <c r="AD882" s="186"/>
      <c r="AE882" s="186"/>
    </row>
    <row r="883" spans="1:31">
      <c r="A883" s="186"/>
      <c r="B883" s="291"/>
      <c r="C883" s="186"/>
      <c r="D883" s="186"/>
      <c r="E883" s="186"/>
      <c r="F883" s="186"/>
      <c r="G883" s="186"/>
      <c r="H883" s="186"/>
      <c r="I883" s="186"/>
      <c r="J883" s="186"/>
      <c r="K883" s="186"/>
      <c r="L883" s="186"/>
      <c r="M883" s="186"/>
      <c r="N883" s="186"/>
      <c r="O883" s="186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  <c r="AA883" s="186"/>
      <c r="AB883" s="186"/>
      <c r="AC883" s="186"/>
      <c r="AD883" s="186"/>
      <c r="AE883" s="186"/>
    </row>
    <row r="884" spans="1:31">
      <c r="A884" s="186"/>
      <c r="B884" s="291"/>
      <c r="C884" s="186"/>
      <c r="D884" s="186"/>
      <c r="E884" s="186"/>
      <c r="F884" s="186"/>
      <c r="G884" s="186"/>
      <c r="H884" s="186"/>
      <c r="I884" s="186"/>
      <c r="J884" s="186"/>
      <c r="K884" s="186"/>
      <c r="L884" s="186"/>
      <c r="M884" s="186"/>
      <c r="N884" s="186"/>
      <c r="O884" s="186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  <c r="AA884" s="186"/>
      <c r="AB884" s="186"/>
      <c r="AC884" s="186"/>
      <c r="AD884" s="186"/>
      <c r="AE884" s="186"/>
    </row>
    <row r="885" spans="1:31">
      <c r="A885" s="186"/>
      <c r="B885" s="291"/>
      <c r="C885" s="186"/>
      <c r="D885" s="186"/>
      <c r="E885" s="186"/>
      <c r="F885" s="186"/>
      <c r="G885" s="186"/>
      <c r="H885" s="186"/>
      <c r="I885" s="186"/>
      <c r="J885" s="186"/>
      <c r="K885" s="186"/>
      <c r="L885" s="186"/>
      <c r="M885" s="186"/>
      <c r="N885" s="186"/>
      <c r="O885" s="186"/>
      <c r="P885" s="186"/>
      <c r="Q885" s="186"/>
      <c r="R885" s="186"/>
      <c r="S885" s="186"/>
      <c r="T885" s="186"/>
      <c r="U885" s="186"/>
      <c r="V885" s="186"/>
      <c r="W885" s="186"/>
      <c r="X885" s="186"/>
      <c r="Y885" s="186"/>
      <c r="Z885" s="186"/>
      <c r="AA885" s="186"/>
      <c r="AB885" s="186"/>
      <c r="AC885" s="186"/>
      <c r="AD885" s="186"/>
      <c r="AE885" s="186"/>
    </row>
    <row r="886" spans="1:31">
      <c r="A886" s="186"/>
      <c r="B886" s="291"/>
      <c r="C886" s="186"/>
      <c r="D886" s="186"/>
      <c r="E886" s="186"/>
      <c r="F886" s="186"/>
      <c r="G886" s="186"/>
      <c r="H886" s="186"/>
      <c r="I886" s="186"/>
      <c r="J886" s="186"/>
      <c r="K886" s="186"/>
      <c r="L886" s="186"/>
      <c r="M886" s="186"/>
      <c r="N886" s="186"/>
      <c r="O886" s="186"/>
      <c r="P886" s="186"/>
      <c r="Q886" s="186"/>
      <c r="R886" s="186"/>
      <c r="S886" s="186"/>
      <c r="T886" s="186"/>
      <c r="U886" s="186"/>
      <c r="V886" s="186"/>
      <c r="W886" s="186"/>
      <c r="X886" s="186"/>
      <c r="Y886" s="186"/>
      <c r="Z886" s="186"/>
      <c r="AA886" s="186"/>
      <c r="AB886" s="186"/>
      <c r="AC886" s="186"/>
      <c r="AD886" s="186"/>
      <c r="AE886" s="186"/>
    </row>
    <row r="887" spans="1:31">
      <c r="A887" s="186"/>
      <c r="B887" s="291"/>
      <c r="C887" s="186"/>
      <c r="D887" s="186"/>
      <c r="E887" s="186"/>
      <c r="F887" s="186"/>
      <c r="G887" s="186"/>
      <c r="H887" s="186"/>
      <c r="I887" s="186"/>
      <c r="J887" s="186"/>
      <c r="K887" s="186"/>
      <c r="L887" s="186"/>
      <c r="M887" s="186"/>
      <c r="N887" s="186"/>
      <c r="O887" s="186"/>
      <c r="P887" s="186"/>
      <c r="Q887" s="186"/>
      <c r="R887" s="186"/>
      <c r="S887" s="186"/>
      <c r="T887" s="186"/>
      <c r="U887" s="186"/>
      <c r="V887" s="186"/>
      <c r="W887" s="186"/>
      <c r="X887" s="186"/>
      <c r="Y887" s="186"/>
      <c r="Z887" s="186"/>
      <c r="AA887" s="186"/>
      <c r="AB887" s="186"/>
      <c r="AC887" s="186"/>
      <c r="AD887" s="186"/>
      <c r="AE887" s="186"/>
    </row>
    <row r="888" spans="1:31">
      <c r="A888" s="186"/>
      <c r="B888" s="291"/>
      <c r="C888" s="186"/>
      <c r="D888" s="186"/>
      <c r="E888" s="186"/>
      <c r="F888" s="186"/>
      <c r="G888" s="186"/>
      <c r="H888" s="186"/>
      <c r="I888" s="186"/>
      <c r="J888" s="186"/>
      <c r="K888" s="186"/>
      <c r="L888" s="186"/>
      <c r="M888" s="186"/>
      <c r="N888" s="186"/>
      <c r="O888" s="186"/>
      <c r="P888" s="186"/>
      <c r="Q888" s="186"/>
      <c r="R888" s="186"/>
      <c r="S888" s="186"/>
      <c r="T888" s="186"/>
      <c r="U888" s="186"/>
      <c r="V888" s="186"/>
      <c r="W888" s="186"/>
      <c r="X888" s="186"/>
      <c r="Y888" s="186"/>
      <c r="Z888" s="186"/>
      <c r="AA888" s="186"/>
      <c r="AB888" s="186"/>
      <c r="AC888" s="186"/>
      <c r="AD888" s="186"/>
      <c r="AE888" s="186"/>
    </row>
    <row r="889" spans="1:31">
      <c r="A889" s="186"/>
      <c r="B889" s="291"/>
      <c r="C889" s="186"/>
      <c r="D889" s="186"/>
      <c r="E889" s="186"/>
      <c r="F889" s="186"/>
      <c r="G889" s="186"/>
      <c r="H889" s="186"/>
      <c r="I889" s="186"/>
      <c r="J889" s="186"/>
      <c r="K889" s="186"/>
      <c r="L889" s="186"/>
      <c r="M889" s="186"/>
      <c r="N889" s="186"/>
      <c r="O889" s="186"/>
      <c r="P889" s="186"/>
      <c r="Q889" s="186"/>
      <c r="R889" s="186"/>
      <c r="S889" s="186"/>
      <c r="T889" s="186"/>
      <c r="U889" s="186"/>
      <c r="V889" s="186"/>
      <c r="W889" s="186"/>
      <c r="X889" s="186"/>
      <c r="Y889" s="186"/>
      <c r="Z889" s="186"/>
      <c r="AA889" s="186"/>
      <c r="AB889" s="186"/>
      <c r="AC889" s="186"/>
      <c r="AD889" s="186"/>
      <c r="AE889" s="186"/>
    </row>
    <row r="890" spans="1:31">
      <c r="A890" s="186"/>
      <c r="B890" s="291"/>
      <c r="C890" s="186"/>
      <c r="D890" s="186"/>
      <c r="E890" s="186"/>
      <c r="F890" s="186"/>
      <c r="G890" s="186"/>
      <c r="H890" s="186"/>
      <c r="I890" s="186"/>
      <c r="J890" s="186"/>
      <c r="K890" s="186"/>
      <c r="L890" s="186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/>
      <c r="W890" s="186"/>
      <c r="X890" s="186"/>
      <c r="Y890" s="186"/>
      <c r="Z890" s="186"/>
      <c r="AA890" s="186"/>
      <c r="AB890" s="186"/>
      <c r="AC890" s="186"/>
      <c r="AD890" s="186"/>
      <c r="AE890" s="186"/>
    </row>
    <row r="891" spans="1:31">
      <c r="A891" s="186"/>
      <c r="B891" s="291"/>
      <c r="C891" s="186"/>
      <c r="D891" s="186"/>
      <c r="E891" s="186"/>
      <c r="F891" s="186"/>
      <c r="G891" s="186"/>
      <c r="H891" s="186"/>
      <c r="I891" s="186"/>
      <c r="J891" s="186"/>
      <c r="K891" s="186"/>
      <c r="L891" s="186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/>
      <c r="W891" s="186"/>
      <c r="X891" s="186"/>
      <c r="Y891" s="186"/>
      <c r="Z891" s="186"/>
      <c r="AA891" s="186"/>
      <c r="AB891" s="186"/>
      <c r="AC891" s="186"/>
      <c r="AD891" s="186"/>
      <c r="AE891" s="186"/>
    </row>
    <row r="892" spans="1:31">
      <c r="A892" s="186"/>
      <c r="B892" s="291"/>
      <c r="C892" s="186"/>
      <c r="D892" s="186"/>
      <c r="E892" s="186"/>
      <c r="F892" s="186"/>
      <c r="G892" s="186"/>
      <c r="H892" s="186"/>
      <c r="I892" s="186"/>
      <c r="J892" s="186"/>
      <c r="K892" s="186"/>
      <c r="L892" s="186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/>
      <c r="X892" s="186"/>
      <c r="Y892" s="186"/>
      <c r="Z892" s="186"/>
      <c r="AA892" s="186"/>
      <c r="AB892" s="186"/>
      <c r="AC892" s="186"/>
      <c r="AD892" s="186"/>
      <c r="AE892" s="186"/>
    </row>
    <row r="893" spans="1:31">
      <c r="A893" s="186"/>
      <c r="B893" s="291"/>
      <c r="C893" s="186"/>
      <c r="D893" s="186"/>
      <c r="E893" s="186"/>
      <c r="F893" s="186"/>
      <c r="G893" s="186"/>
      <c r="H893" s="186"/>
      <c r="I893" s="186"/>
      <c r="J893" s="186"/>
      <c r="K893" s="186"/>
      <c r="L893" s="186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/>
      <c r="W893" s="186"/>
      <c r="X893" s="186"/>
      <c r="Y893" s="186"/>
      <c r="Z893" s="186"/>
      <c r="AA893" s="186"/>
      <c r="AB893" s="186"/>
      <c r="AC893" s="186"/>
      <c r="AD893" s="186"/>
      <c r="AE893" s="186"/>
    </row>
    <row r="894" spans="1:31">
      <c r="A894" s="186"/>
      <c r="B894" s="291"/>
      <c r="C894" s="186"/>
      <c r="D894" s="186"/>
      <c r="E894" s="186"/>
      <c r="F894" s="186"/>
      <c r="G894" s="186"/>
      <c r="H894" s="186"/>
      <c r="I894" s="186"/>
      <c r="J894" s="186"/>
      <c r="K894" s="186"/>
      <c r="L894" s="186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/>
      <c r="X894" s="186"/>
      <c r="Y894" s="186"/>
      <c r="Z894" s="186"/>
      <c r="AA894" s="186"/>
      <c r="AB894" s="186"/>
      <c r="AC894" s="186"/>
      <c r="AD894" s="186"/>
      <c r="AE894" s="186"/>
    </row>
    <row r="895" spans="1:31">
      <c r="A895" s="186"/>
      <c r="B895" s="291"/>
      <c r="C895" s="186"/>
      <c r="D895" s="186"/>
      <c r="E895" s="186"/>
      <c r="F895" s="186"/>
      <c r="G895" s="186"/>
      <c r="H895" s="186"/>
      <c r="I895" s="186"/>
      <c r="J895" s="186"/>
      <c r="K895" s="186"/>
      <c r="L895" s="186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/>
      <c r="Y895" s="186"/>
      <c r="Z895" s="186"/>
      <c r="AA895" s="186"/>
      <c r="AB895" s="186"/>
      <c r="AC895" s="186"/>
      <c r="AD895" s="186"/>
      <c r="AE895" s="186"/>
    </row>
    <row r="896" spans="1:31">
      <c r="A896" s="186"/>
      <c r="B896" s="291"/>
      <c r="C896" s="186"/>
      <c r="D896" s="186"/>
      <c r="E896" s="186"/>
      <c r="F896" s="186"/>
      <c r="G896" s="186"/>
      <c r="H896" s="186"/>
      <c r="I896" s="186"/>
      <c r="J896" s="186"/>
      <c r="K896" s="186"/>
      <c r="L896" s="186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  <c r="AA896" s="186"/>
      <c r="AB896" s="186"/>
      <c r="AC896" s="186"/>
      <c r="AD896" s="186"/>
      <c r="AE896" s="186"/>
    </row>
    <row r="897" spans="1:31">
      <c r="A897" s="186"/>
      <c r="B897" s="291"/>
      <c r="C897" s="186"/>
      <c r="D897" s="186"/>
      <c r="E897" s="186"/>
      <c r="F897" s="186"/>
      <c r="G897" s="186"/>
      <c r="H897" s="186"/>
      <c r="I897" s="186"/>
      <c r="J897" s="186"/>
      <c r="K897" s="186"/>
      <c r="L897" s="186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/>
      <c r="Y897" s="186"/>
      <c r="Z897" s="186"/>
      <c r="AA897" s="186"/>
      <c r="AB897" s="186"/>
      <c r="AC897" s="186"/>
      <c r="AD897" s="186"/>
      <c r="AE897" s="186"/>
    </row>
    <row r="898" spans="1:31">
      <c r="A898" s="186"/>
      <c r="B898" s="291"/>
      <c r="C898" s="186"/>
      <c r="D898" s="186"/>
      <c r="E898" s="186"/>
      <c r="F898" s="186"/>
      <c r="G898" s="186"/>
      <c r="H898" s="186"/>
      <c r="I898" s="186"/>
      <c r="J898" s="186"/>
      <c r="K898" s="186"/>
      <c r="L898" s="186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/>
      <c r="Y898" s="186"/>
      <c r="Z898" s="186"/>
      <c r="AA898" s="186"/>
      <c r="AB898" s="186"/>
      <c r="AC898" s="186"/>
      <c r="AD898" s="186"/>
      <c r="AE898" s="186"/>
    </row>
    <row r="899" spans="1:31">
      <c r="A899" s="186"/>
      <c r="B899" s="291"/>
      <c r="C899" s="186"/>
      <c r="D899" s="186"/>
      <c r="E899" s="186"/>
      <c r="F899" s="186"/>
      <c r="G899" s="186"/>
      <c r="H899" s="186"/>
      <c r="I899" s="186"/>
      <c r="J899" s="186"/>
      <c r="K899" s="186"/>
      <c r="L899" s="186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/>
      <c r="Z899" s="186"/>
      <c r="AA899" s="186"/>
      <c r="AB899" s="186"/>
      <c r="AC899" s="186"/>
      <c r="AD899" s="186"/>
      <c r="AE899" s="186"/>
    </row>
    <row r="900" spans="1:31">
      <c r="A900" s="186"/>
      <c r="B900" s="291"/>
      <c r="C900" s="186"/>
      <c r="D900" s="186"/>
      <c r="E900" s="186"/>
      <c r="F900" s="186"/>
      <c r="G900" s="186"/>
      <c r="H900" s="186"/>
      <c r="I900" s="186"/>
      <c r="J900" s="186"/>
      <c r="K900" s="186"/>
      <c r="L900" s="186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  <c r="Z900" s="186"/>
      <c r="AA900" s="186"/>
      <c r="AB900" s="186"/>
      <c r="AC900" s="186"/>
      <c r="AD900" s="186"/>
      <c r="AE900" s="186"/>
    </row>
    <row r="901" spans="1:31">
      <c r="A901" s="186"/>
      <c r="B901" s="291"/>
      <c r="C901" s="186"/>
      <c r="D901" s="186"/>
      <c r="E901" s="186"/>
      <c r="F901" s="186"/>
      <c r="G901" s="186"/>
      <c r="H901" s="186"/>
      <c r="I901" s="186"/>
      <c r="J901" s="186"/>
      <c r="K901" s="186"/>
      <c r="L901" s="186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/>
      <c r="W901" s="186"/>
      <c r="X901" s="186"/>
      <c r="Y901" s="186"/>
      <c r="Z901" s="186"/>
      <c r="AA901" s="186"/>
      <c r="AB901" s="186"/>
      <c r="AC901" s="186"/>
      <c r="AD901" s="186"/>
      <c r="AE901" s="186"/>
    </row>
    <row r="902" spans="1:31">
      <c r="A902" s="186"/>
      <c r="B902" s="291"/>
      <c r="C902" s="186"/>
      <c r="D902" s="186"/>
      <c r="E902" s="186"/>
      <c r="F902" s="186"/>
      <c r="G902" s="186"/>
      <c r="H902" s="186"/>
      <c r="I902" s="186"/>
      <c r="J902" s="186"/>
      <c r="K902" s="186"/>
      <c r="L902" s="186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/>
      <c r="W902" s="186"/>
      <c r="X902" s="186"/>
      <c r="Y902" s="186"/>
      <c r="Z902" s="186"/>
      <c r="AA902" s="186"/>
      <c r="AB902" s="186"/>
      <c r="AC902" s="186"/>
      <c r="AD902" s="186"/>
      <c r="AE902" s="186"/>
    </row>
    <row r="903" spans="1:31">
      <c r="A903" s="186"/>
      <c r="B903" s="291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Y903" s="186"/>
      <c r="Z903" s="186"/>
      <c r="AA903" s="186"/>
      <c r="AB903" s="186"/>
      <c r="AC903" s="186"/>
      <c r="AD903" s="186"/>
      <c r="AE903" s="186"/>
    </row>
    <row r="904" spans="1:31">
      <c r="A904" s="186"/>
      <c r="B904" s="291"/>
      <c r="C904" s="186"/>
      <c r="D904" s="186"/>
      <c r="E904" s="186"/>
      <c r="F904" s="186"/>
      <c r="G904" s="186"/>
      <c r="H904" s="186"/>
      <c r="I904" s="186"/>
      <c r="J904" s="186"/>
      <c r="K904" s="186"/>
      <c r="L904" s="186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/>
      <c r="W904" s="186"/>
      <c r="X904" s="186"/>
      <c r="Y904" s="186"/>
      <c r="Z904" s="186"/>
      <c r="AA904" s="186"/>
      <c r="AB904" s="186"/>
      <c r="AC904" s="186"/>
      <c r="AD904" s="186"/>
      <c r="AE904" s="186"/>
    </row>
    <row r="905" spans="1:31">
      <c r="A905" s="186"/>
      <c r="B905" s="291"/>
      <c r="C905" s="186"/>
      <c r="D905" s="186"/>
      <c r="E905" s="186"/>
      <c r="F905" s="186"/>
      <c r="G905" s="186"/>
      <c r="H905" s="186"/>
      <c r="I905" s="186"/>
      <c r="J905" s="186"/>
      <c r="K905" s="186"/>
      <c r="L905" s="186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/>
      <c r="X905" s="186"/>
      <c r="Y905" s="186"/>
      <c r="Z905" s="186"/>
      <c r="AA905" s="186"/>
      <c r="AB905" s="186"/>
      <c r="AC905" s="186"/>
      <c r="AD905" s="186"/>
      <c r="AE905" s="186"/>
    </row>
    <row r="906" spans="1:31">
      <c r="A906" s="186"/>
      <c r="B906" s="291"/>
      <c r="C906" s="186"/>
      <c r="D906" s="186"/>
      <c r="E906" s="186"/>
      <c r="F906" s="186"/>
      <c r="G906" s="186"/>
      <c r="H906" s="186"/>
      <c r="I906" s="186"/>
      <c r="J906" s="186"/>
      <c r="K906" s="186"/>
      <c r="L906" s="186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/>
      <c r="Z906" s="186"/>
      <c r="AA906" s="186"/>
      <c r="AB906" s="186"/>
      <c r="AC906" s="186"/>
      <c r="AD906" s="186"/>
      <c r="AE906" s="186"/>
    </row>
    <row r="907" spans="1:31">
      <c r="A907" s="186"/>
      <c r="B907" s="291"/>
      <c r="C907" s="186"/>
      <c r="D907" s="186"/>
      <c r="E907" s="186"/>
      <c r="F907" s="186"/>
      <c r="G907" s="186"/>
      <c r="H907" s="186"/>
      <c r="I907" s="186"/>
      <c r="J907" s="186"/>
      <c r="K907" s="186"/>
      <c r="L907" s="186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/>
      <c r="Z907" s="186"/>
      <c r="AA907" s="186"/>
      <c r="AB907" s="186"/>
      <c r="AC907" s="186"/>
      <c r="AD907" s="186"/>
      <c r="AE907" s="186"/>
    </row>
    <row r="908" spans="1:31">
      <c r="A908" s="186"/>
      <c r="B908" s="291"/>
      <c r="C908" s="186"/>
      <c r="D908" s="186"/>
      <c r="E908" s="186"/>
      <c r="F908" s="186"/>
      <c r="G908" s="186"/>
      <c r="H908" s="186"/>
      <c r="I908" s="186"/>
      <c r="J908" s="186"/>
      <c r="K908" s="186"/>
      <c r="L908" s="186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/>
      <c r="Z908" s="186"/>
      <c r="AA908" s="186"/>
      <c r="AB908" s="186"/>
      <c r="AC908" s="186"/>
      <c r="AD908" s="186"/>
      <c r="AE908" s="186"/>
    </row>
    <row r="909" spans="1:31">
      <c r="A909" s="186"/>
      <c r="B909" s="291"/>
      <c r="C909" s="186"/>
      <c r="D909" s="186"/>
      <c r="E909" s="186"/>
      <c r="F909" s="186"/>
      <c r="G909" s="186"/>
      <c r="H909" s="186"/>
      <c r="I909" s="186"/>
      <c r="J909" s="186"/>
      <c r="K909" s="186"/>
      <c r="L909" s="186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/>
      <c r="Z909" s="186"/>
      <c r="AA909" s="186"/>
      <c r="AB909" s="186"/>
      <c r="AC909" s="186"/>
      <c r="AD909" s="186"/>
      <c r="AE909" s="186"/>
    </row>
    <row r="910" spans="1:31">
      <c r="A910" s="186"/>
      <c r="B910" s="291"/>
      <c r="C910" s="186"/>
      <c r="D910" s="186"/>
      <c r="E910" s="186"/>
      <c r="F910" s="186"/>
      <c r="G910" s="186"/>
      <c r="H910" s="186"/>
      <c r="I910" s="186"/>
      <c r="J910" s="186"/>
      <c r="K910" s="186"/>
      <c r="L910" s="186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  <c r="AA910" s="186"/>
      <c r="AB910" s="186"/>
      <c r="AC910" s="186"/>
      <c r="AD910" s="186"/>
      <c r="AE910" s="186"/>
    </row>
    <row r="911" spans="1:31">
      <c r="A911" s="186"/>
      <c r="B911" s="291"/>
      <c r="C911" s="186"/>
      <c r="D911" s="186"/>
      <c r="E911" s="186"/>
      <c r="F911" s="186"/>
      <c r="G911" s="186"/>
      <c r="H911" s="186"/>
      <c r="I911" s="186"/>
      <c r="J911" s="186"/>
      <c r="K911" s="186"/>
      <c r="L911" s="186"/>
      <c r="M911" s="186"/>
      <c r="N911" s="186"/>
      <c r="O911" s="186"/>
      <c r="P911" s="186"/>
      <c r="Q911" s="186"/>
      <c r="R911" s="186"/>
      <c r="S911" s="186"/>
      <c r="T911" s="186"/>
      <c r="U911" s="186"/>
      <c r="V911" s="186"/>
      <c r="W911" s="186"/>
      <c r="X911" s="186"/>
      <c r="Y911" s="186"/>
      <c r="Z911" s="186"/>
      <c r="AA911" s="186"/>
      <c r="AB911" s="186"/>
      <c r="AC911" s="186"/>
      <c r="AD911" s="186"/>
      <c r="AE911" s="186"/>
    </row>
    <row r="912" spans="1:31">
      <c r="A912" s="186"/>
      <c r="B912" s="291"/>
      <c r="C912" s="186"/>
      <c r="D912" s="186"/>
      <c r="E912" s="186"/>
      <c r="F912" s="186"/>
      <c r="G912" s="186"/>
      <c r="H912" s="186"/>
      <c r="I912" s="186"/>
      <c r="J912" s="186"/>
      <c r="K912" s="186"/>
      <c r="L912" s="186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/>
      <c r="Y912" s="186"/>
      <c r="Z912" s="186"/>
      <c r="AA912" s="186"/>
      <c r="AB912" s="186"/>
      <c r="AC912" s="186"/>
      <c r="AD912" s="186"/>
      <c r="AE912" s="186"/>
    </row>
    <row r="913" spans="1:31">
      <c r="A913" s="186"/>
      <c r="B913" s="291"/>
      <c r="C913" s="186"/>
      <c r="D913" s="186"/>
      <c r="E913" s="186"/>
      <c r="F913" s="186"/>
      <c r="G913" s="186"/>
      <c r="H913" s="186"/>
      <c r="I913" s="186"/>
      <c r="J913" s="186"/>
      <c r="K913" s="186"/>
      <c r="L913" s="186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/>
      <c r="Y913" s="186"/>
      <c r="Z913" s="186"/>
      <c r="AA913" s="186"/>
      <c r="AB913" s="186"/>
      <c r="AC913" s="186"/>
      <c r="AD913" s="186"/>
      <c r="AE913" s="186"/>
    </row>
    <row r="914" spans="1:31">
      <c r="A914" s="186"/>
      <c r="B914" s="291"/>
      <c r="C914" s="186"/>
      <c r="D914" s="186"/>
      <c r="E914" s="186"/>
      <c r="F914" s="186"/>
      <c r="G914" s="186"/>
      <c r="H914" s="186"/>
      <c r="I914" s="186"/>
      <c r="J914" s="186"/>
      <c r="K914" s="186"/>
      <c r="L914" s="186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/>
      <c r="Y914" s="186"/>
      <c r="Z914" s="186"/>
      <c r="AA914" s="186"/>
      <c r="AB914" s="186"/>
      <c r="AC914" s="186"/>
      <c r="AD914" s="186"/>
      <c r="AE914" s="186"/>
    </row>
    <row r="915" spans="1:31">
      <c r="A915" s="186"/>
      <c r="B915" s="291"/>
      <c r="C915" s="186"/>
      <c r="D915" s="186"/>
      <c r="E915" s="186"/>
      <c r="F915" s="186"/>
      <c r="G915" s="186"/>
      <c r="H915" s="186"/>
      <c r="I915" s="186"/>
      <c r="J915" s="186"/>
      <c r="K915" s="186"/>
      <c r="L915" s="186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/>
      <c r="Y915" s="186"/>
      <c r="Z915" s="186"/>
      <c r="AA915" s="186"/>
      <c r="AB915" s="186"/>
      <c r="AC915" s="186"/>
      <c r="AD915" s="186"/>
      <c r="AE915" s="186"/>
    </row>
    <row r="916" spans="1:31">
      <c r="A916" s="186"/>
      <c r="B916" s="291"/>
      <c r="C916" s="186"/>
      <c r="D916" s="186"/>
      <c r="E916" s="186"/>
      <c r="F916" s="186"/>
      <c r="G916" s="186"/>
      <c r="H916" s="186"/>
      <c r="I916" s="186"/>
      <c r="J916" s="186"/>
      <c r="K916" s="186"/>
      <c r="L916" s="186"/>
      <c r="M916" s="186"/>
      <c r="N916" s="186"/>
      <c r="O916" s="186"/>
      <c r="P916" s="186"/>
      <c r="Q916" s="186"/>
      <c r="R916" s="186"/>
      <c r="S916" s="186"/>
      <c r="T916" s="186"/>
      <c r="U916" s="186"/>
      <c r="V916" s="186"/>
      <c r="W916" s="186"/>
      <c r="X916" s="186"/>
      <c r="Y916" s="186"/>
      <c r="Z916" s="186"/>
      <c r="AA916" s="186"/>
      <c r="AB916" s="186"/>
      <c r="AC916" s="186"/>
      <c r="AD916" s="186"/>
      <c r="AE916" s="186"/>
    </row>
    <row r="917" spans="1:31">
      <c r="A917" s="186"/>
      <c r="B917" s="291"/>
      <c r="C917" s="186"/>
      <c r="D917" s="186"/>
      <c r="E917" s="186"/>
      <c r="F917" s="186"/>
      <c r="G917" s="186"/>
      <c r="H917" s="186"/>
      <c r="I917" s="186"/>
      <c r="J917" s="186"/>
      <c r="K917" s="186"/>
      <c r="L917" s="186"/>
      <c r="M917" s="186"/>
      <c r="N917" s="186"/>
      <c r="O917" s="186"/>
      <c r="P917" s="186"/>
      <c r="Q917" s="186"/>
      <c r="R917" s="186"/>
      <c r="S917" s="186"/>
      <c r="T917" s="186"/>
      <c r="U917" s="186"/>
      <c r="V917" s="186"/>
      <c r="W917" s="186"/>
      <c r="X917" s="186"/>
      <c r="Y917" s="186"/>
      <c r="Z917" s="186"/>
      <c r="AA917" s="186"/>
      <c r="AB917" s="186"/>
      <c r="AC917" s="186"/>
      <c r="AD917" s="186"/>
      <c r="AE917" s="186"/>
    </row>
    <row r="918" spans="1:31">
      <c r="A918" s="186"/>
      <c r="B918" s="291"/>
      <c r="C918" s="186"/>
      <c r="D918" s="186"/>
      <c r="E918" s="186"/>
      <c r="F918" s="186"/>
      <c r="G918" s="186"/>
      <c r="H918" s="186"/>
      <c r="I918" s="186"/>
      <c r="J918" s="186"/>
      <c r="K918" s="186"/>
      <c r="L918" s="186"/>
      <c r="M918" s="186"/>
      <c r="N918" s="186"/>
      <c r="O918" s="186"/>
      <c r="P918" s="186"/>
      <c r="Q918" s="186"/>
      <c r="R918" s="186"/>
      <c r="S918" s="186"/>
      <c r="T918" s="186"/>
      <c r="U918" s="186"/>
      <c r="V918" s="186"/>
      <c r="W918" s="186"/>
      <c r="X918" s="186"/>
      <c r="Y918" s="186"/>
      <c r="Z918" s="186"/>
      <c r="AA918" s="186"/>
      <c r="AB918" s="186"/>
      <c r="AC918" s="186"/>
      <c r="AD918" s="186"/>
      <c r="AE918" s="186"/>
    </row>
    <row r="919" spans="1:31">
      <c r="A919" s="186"/>
      <c r="B919" s="291"/>
      <c r="C919" s="186"/>
      <c r="D919" s="186"/>
      <c r="E919" s="186"/>
      <c r="F919" s="186"/>
      <c r="G919" s="186"/>
      <c r="H919" s="186"/>
      <c r="I919" s="186"/>
      <c r="J919" s="186"/>
      <c r="K919" s="186"/>
      <c r="L919" s="186"/>
      <c r="M919" s="186"/>
      <c r="N919" s="186"/>
      <c r="O919" s="186"/>
      <c r="P919" s="186"/>
      <c r="Q919" s="186"/>
      <c r="R919" s="186"/>
      <c r="S919" s="186"/>
      <c r="T919" s="186"/>
      <c r="U919" s="186"/>
      <c r="V919" s="186"/>
      <c r="W919" s="186"/>
      <c r="X919" s="186"/>
      <c r="Y919" s="186"/>
      <c r="Z919" s="186"/>
      <c r="AA919" s="186"/>
      <c r="AB919" s="186"/>
      <c r="AC919" s="186"/>
      <c r="AD919" s="186"/>
      <c r="AE919" s="186"/>
    </row>
    <row r="920" spans="1:31">
      <c r="A920" s="186"/>
      <c r="B920" s="291"/>
      <c r="C920" s="186"/>
      <c r="D920" s="186"/>
      <c r="E920" s="186"/>
      <c r="F920" s="186"/>
      <c r="G920" s="186"/>
      <c r="H920" s="186"/>
      <c r="I920" s="186"/>
      <c r="J920" s="186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  <c r="AA920" s="186"/>
      <c r="AB920" s="186"/>
      <c r="AC920" s="186"/>
      <c r="AD920" s="186"/>
      <c r="AE920" s="186"/>
    </row>
    <row r="921" spans="1:31">
      <c r="A921" s="186"/>
      <c r="B921" s="291"/>
      <c r="C921" s="186"/>
      <c r="D921" s="186"/>
      <c r="E921" s="186"/>
      <c r="F921" s="186"/>
      <c r="G921" s="186"/>
      <c r="H921" s="186"/>
      <c r="I921" s="186"/>
      <c r="J921" s="186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  <c r="AA921" s="186"/>
      <c r="AB921" s="186"/>
      <c r="AC921" s="186"/>
      <c r="AD921" s="186"/>
      <c r="AE921" s="186"/>
    </row>
    <row r="922" spans="1:31">
      <c r="A922" s="186"/>
      <c r="B922" s="291"/>
      <c r="C922" s="186"/>
      <c r="D922" s="186"/>
      <c r="E922" s="186"/>
      <c r="F922" s="186"/>
      <c r="G922" s="186"/>
      <c r="H922" s="186"/>
      <c r="I922" s="186"/>
      <c r="J922" s="186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  <c r="AA922" s="186"/>
      <c r="AB922" s="186"/>
      <c r="AC922" s="186"/>
      <c r="AD922" s="186"/>
      <c r="AE922" s="186"/>
    </row>
    <row r="923" spans="1:31">
      <c r="A923" s="186"/>
      <c r="B923" s="291"/>
      <c r="C923" s="186"/>
      <c r="D923" s="186"/>
      <c r="E923" s="186"/>
      <c r="F923" s="186"/>
      <c r="G923" s="186"/>
      <c r="H923" s="186"/>
      <c r="I923" s="186"/>
      <c r="J923" s="186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  <c r="AA923" s="186"/>
      <c r="AB923" s="186"/>
      <c r="AC923" s="186"/>
      <c r="AD923" s="186"/>
      <c r="AE923" s="186"/>
    </row>
    <row r="924" spans="1:31">
      <c r="A924" s="186"/>
      <c r="B924" s="291"/>
      <c r="C924" s="186"/>
      <c r="D924" s="186"/>
      <c r="E924" s="186"/>
      <c r="F924" s="186"/>
      <c r="G924" s="186"/>
      <c r="H924" s="186"/>
      <c r="I924" s="186"/>
      <c r="J924" s="186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</row>
    <row r="925" spans="1:31">
      <c r="A925" s="186"/>
      <c r="B925" s="291"/>
      <c r="C925" s="186"/>
      <c r="D925" s="186"/>
      <c r="E925" s="186"/>
      <c r="F925" s="186"/>
      <c r="G925" s="186"/>
      <c r="H925" s="186"/>
      <c r="I925" s="186"/>
      <c r="J925" s="186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</row>
    <row r="926" spans="1:31">
      <c r="A926" s="186"/>
      <c r="B926" s="291"/>
      <c r="C926" s="186"/>
      <c r="D926" s="186"/>
      <c r="E926" s="186"/>
      <c r="F926" s="186"/>
      <c r="G926" s="186"/>
      <c r="H926" s="186"/>
      <c r="I926" s="186"/>
      <c r="J926" s="186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</row>
    <row r="927" spans="1:31">
      <c r="A927" s="186"/>
      <c r="B927" s="291"/>
      <c r="C927" s="186"/>
      <c r="D927" s="186"/>
      <c r="E927" s="186"/>
      <c r="F927" s="186"/>
      <c r="G927" s="186"/>
      <c r="H927" s="186"/>
      <c r="I927" s="186"/>
      <c r="J927" s="186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</row>
    <row r="928" spans="1:31">
      <c r="A928" s="186"/>
      <c r="B928" s="291"/>
      <c r="C928" s="186"/>
      <c r="D928" s="186"/>
      <c r="E928" s="186"/>
      <c r="F928" s="186"/>
      <c r="G928" s="186"/>
      <c r="H928" s="186"/>
      <c r="I928" s="186"/>
      <c r="J928" s="186"/>
      <c r="K928" s="186"/>
      <c r="L928" s="186"/>
      <c r="M928" s="186"/>
      <c r="N928" s="186"/>
      <c r="O928" s="186"/>
      <c r="P928" s="186"/>
      <c r="Q928" s="186"/>
      <c r="R928" s="186"/>
      <c r="S928" s="186"/>
      <c r="T928" s="186"/>
      <c r="U928" s="186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</row>
    <row r="929" spans="1:31">
      <c r="A929" s="186"/>
      <c r="B929" s="291"/>
      <c r="C929" s="186"/>
      <c r="D929" s="186"/>
      <c r="E929" s="186"/>
      <c r="F929" s="186"/>
      <c r="G929" s="186"/>
      <c r="H929" s="186"/>
      <c r="I929" s="186"/>
      <c r="J929" s="186"/>
      <c r="K929" s="186"/>
      <c r="L929" s="186"/>
      <c r="M929" s="186"/>
      <c r="N929" s="186"/>
      <c r="O929" s="186"/>
      <c r="P929" s="186"/>
      <c r="Q929" s="186"/>
      <c r="R929" s="186"/>
      <c r="S929" s="186"/>
      <c r="T929" s="186"/>
      <c r="U929" s="186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</row>
    <row r="930" spans="1:31">
      <c r="A930" s="186"/>
      <c r="B930" s="291"/>
      <c r="C930" s="186"/>
      <c r="D930" s="186"/>
      <c r="E930" s="186"/>
      <c r="F930" s="186"/>
      <c r="G930" s="186"/>
      <c r="H930" s="186"/>
      <c r="I930" s="186"/>
      <c r="J930" s="186"/>
      <c r="K930" s="186"/>
      <c r="L930" s="186"/>
      <c r="M930" s="186"/>
      <c r="N930" s="186"/>
      <c r="O930" s="186"/>
      <c r="P930" s="186"/>
      <c r="Q930" s="186"/>
      <c r="R930" s="186"/>
      <c r="S930" s="186"/>
      <c r="T930" s="186"/>
      <c r="U930" s="186"/>
      <c r="V930" s="186"/>
      <c r="W930" s="186"/>
      <c r="X930" s="186"/>
      <c r="Y930" s="186"/>
      <c r="Z930" s="186"/>
      <c r="AA930" s="186"/>
      <c r="AB930" s="186"/>
      <c r="AC930" s="186"/>
      <c r="AD930" s="186"/>
      <c r="AE930" s="186"/>
    </row>
    <row r="931" spans="1:31">
      <c r="A931" s="186"/>
      <c r="B931" s="291"/>
      <c r="C931" s="186"/>
      <c r="D931" s="186"/>
      <c r="E931" s="186"/>
      <c r="F931" s="186"/>
      <c r="G931" s="186"/>
      <c r="H931" s="186"/>
      <c r="I931" s="186"/>
      <c r="J931" s="186"/>
      <c r="K931" s="186"/>
      <c r="L931" s="186"/>
      <c r="M931" s="186"/>
      <c r="N931" s="186"/>
      <c r="O931" s="186"/>
      <c r="P931" s="186"/>
      <c r="Q931" s="186"/>
      <c r="R931" s="186"/>
      <c r="S931" s="186"/>
      <c r="T931" s="186"/>
      <c r="U931" s="186"/>
      <c r="V931" s="186"/>
      <c r="W931" s="186"/>
      <c r="X931" s="186"/>
      <c r="Y931" s="186"/>
      <c r="Z931" s="186"/>
      <c r="AA931" s="186"/>
      <c r="AB931" s="186"/>
      <c r="AC931" s="186"/>
      <c r="AD931" s="186"/>
      <c r="AE931" s="186"/>
    </row>
    <row r="932" spans="1:31">
      <c r="A932" s="186"/>
      <c r="B932" s="291"/>
      <c r="C932" s="186"/>
      <c r="D932" s="186"/>
      <c r="E932" s="186"/>
      <c r="F932" s="186"/>
      <c r="G932" s="186"/>
      <c r="H932" s="186"/>
      <c r="I932" s="186"/>
      <c r="J932" s="186"/>
      <c r="K932" s="186"/>
      <c r="L932" s="186"/>
      <c r="M932" s="186"/>
      <c r="N932" s="186"/>
      <c r="O932" s="186"/>
      <c r="P932" s="186"/>
      <c r="Q932" s="186"/>
      <c r="R932" s="186"/>
      <c r="S932" s="186"/>
      <c r="T932" s="186"/>
      <c r="U932" s="186"/>
      <c r="V932" s="186"/>
      <c r="W932" s="186"/>
      <c r="X932" s="186"/>
      <c r="Y932" s="186"/>
      <c r="Z932" s="186"/>
      <c r="AA932" s="186"/>
      <c r="AB932" s="186"/>
      <c r="AC932" s="186"/>
      <c r="AD932" s="186"/>
      <c r="AE932" s="186"/>
    </row>
    <row r="933" spans="1:31">
      <c r="A933" s="186"/>
      <c r="B933" s="291"/>
      <c r="C933" s="186"/>
      <c r="D933" s="186"/>
      <c r="E933" s="186"/>
      <c r="F933" s="186"/>
      <c r="G933" s="186"/>
      <c r="H933" s="186"/>
      <c r="I933" s="186"/>
      <c r="J933" s="186"/>
      <c r="K933" s="186"/>
      <c r="L933" s="186"/>
      <c r="M933" s="186"/>
      <c r="N933" s="186"/>
      <c r="O933" s="186"/>
      <c r="P933" s="186"/>
      <c r="Q933" s="186"/>
      <c r="R933" s="186"/>
      <c r="S933" s="186"/>
      <c r="T933" s="186"/>
      <c r="U933" s="186"/>
      <c r="V933" s="186"/>
      <c r="W933" s="186"/>
      <c r="X933" s="186"/>
      <c r="Y933" s="186"/>
      <c r="Z933" s="186"/>
      <c r="AA933" s="186"/>
      <c r="AB933" s="186"/>
      <c r="AC933" s="186"/>
      <c r="AD933" s="186"/>
      <c r="AE933" s="186"/>
    </row>
    <row r="934" spans="1:31">
      <c r="A934" s="186"/>
      <c r="B934" s="291"/>
      <c r="C934" s="186"/>
      <c r="D934" s="186"/>
      <c r="E934" s="186"/>
      <c r="F934" s="186"/>
      <c r="G934" s="186"/>
      <c r="H934" s="186"/>
      <c r="I934" s="186"/>
      <c r="J934" s="186"/>
      <c r="K934" s="186"/>
      <c r="L934" s="186"/>
      <c r="M934" s="186"/>
      <c r="N934" s="186"/>
      <c r="O934" s="186"/>
      <c r="P934" s="186"/>
      <c r="Q934" s="186"/>
      <c r="R934" s="186"/>
      <c r="S934" s="186"/>
      <c r="T934" s="186"/>
      <c r="U934" s="186"/>
      <c r="V934" s="186"/>
      <c r="W934" s="186"/>
      <c r="X934" s="186"/>
      <c r="Y934" s="186"/>
      <c r="Z934" s="186"/>
      <c r="AA934" s="186"/>
      <c r="AB934" s="186"/>
      <c r="AC934" s="186"/>
      <c r="AD934" s="186"/>
      <c r="AE934" s="186"/>
    </row>
    <row r="935" spans="1:31">
      <c r="A935" s="186"/>
      <c r="B935" s="291"/>
      <c r="C935" s="186"/>
      <c r="D935" s="186"/>
      <c r="E935" s="186"/>
      <c r="F935" s="186"/>
      <c r="G935" s="186"/>
      <c r="H935" s="186"/>
      <c r="I935" s="186"/>
      <c r="J935" s="186"/>
      <c r="K935" s="186"/>
      <c r="L935" s="186"/>
      <c r="M935" s="186"/>
      <c r="N935" s="186"/>
      <c r="O935" s="186"/>
      <c r="P935" s="186"/>
      <c r="Q935" s="186"/>
      <c r="R935" s="186"/>
      <c r="S935" s="186"/>
      <c r="T935" s="186"/>
      <c r="U935" s="186"/>
      <c r="V935" s="186"/>
      <c r="W935" s="186"/>
      <c r="X935" s="186"/>
      <c r="Y935" s="186"/>
      <c r="Z935" s="186"/>
      <c r="AA935" s="186"/>
      <c r="AB935" s="186"/>
      <c r="AC935" s="186"/>
      <c r="AD935" s="186"/>
      <c r="AE935" s="186"/>
    </row>
    <row r="936" spans="1:31">
      <c r="A936" s="186"/>
      <c r="B936" s="291"/>
      <c r="C936" s="186"/>
      <c r="D936" s="186"/>
      <c r="E936" s="186"/>
      <c r="F936" s="186"/>
      <c r="G936" s="186"/>
      <c r="H936" s="186"/>
      <c r="I936" s="186"/>
      <c r="J936" s="186"/>
      <c r="K936" s="186"/>
      <c r="L936" s="186"/>
      <c r="M936" s="186"/>
      <c r="N936" s="186"/>
      <c r="O936" s="186"/>
      <c r="P936" s="186"/>
      <c r="Q936" s="186"/>
      <c r="R936" s="186"/>
      <c r="S936" s="186"/>
      <c r="T936" s="186"/>
      <c r="U936" s="186"/>
      <c r="V936" s="186"/>
      <c r="W936" s="186"/>
      <c r="X936" s="186"/>
      <c r="Y936" s="186"/>
      <c r="Z936" s="186"/>
      <c r="AA936" s="186"/>
      <c r="AB936" s="186"/>
      <c r="AC936" s="186"/>
      <c r="AD936" s="186"/>
      <c r="AE936" s="186"/>
    </row>
    <row r="937" spans="1:31">
      <c r="A937" s="186"/>
      <c r="B937" s="291"/>
      <c r="C937" s="186"/>
      <c r="D937" s="186"/>
      <c r="E937" s="186"/>
      <c r="F937" s="186"/>
      <c r="G937" s="186"/>
      <c r="H937" s="186"/>
      <c r="I937" s="186"/>
      <c r="J937" s="186"/>
      <c r="K937" s="186"/>
      <c r="L937" s="186"/>
      <c r="M937" s="186"/>
      <c r="N937" s="186"/>
      <c r="O937" s="186"/>
      <c r="P937" s="186"/>
      <c r="Q937" s="186"/>
      <c r="R937" s="186"/>
      <c r="S937" s="186"/>
      <c r="T937" s="186"/>
      <c r="U937" s="186"/>
      <c r="V937" s="186"/>
      <c r="W937" s="186"/>
      <c r="X937" s="186"/>
      <c r="Y937" s="186"/>
      <c r="Z937" s="186"/>
      <c r="AA937" s="186"/>
      <c r="AB937" s="186"/>
      <c r="AC937" s="186"/>
      <c r="AD937" s="186"/>
      <c r="AE937" s="186"/>
    </row>
    <row r="938" spans="1:31">
      <c r="A938" s="186"/>
      <c r="B938" s="291"/>
      <c r="C938" s="186"/>
      <c r="D938" s="186"/>
      <c r="E938" s="186"/>
      <c r="F938" s="186"/>
      <c r="G938" s="186"/>
      <c r="H938" s="186"/>
      <c r="I938" s="186"/>
      <c r="J938" s="186"/>
      <c r="K938" s="186"/>
      <c r="L938" s="186"/>
      <c r="M938" s="186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  <c r="AA938" s="186"/>
      <c r="AB938" s="186"/>
      <c r="AC938" s="186"/>
      <c r="AD938" s="186"/>
      <c r="AE938" s="186"/>
    </row>
    <row r="939" spans="1:31">
      <c r="A939" s="186"/>
      <c r="B939" s="291"/>
      <c r="C939" s="186"/>
      <c r="D939" s="186"/>
      <c r="E939" s="186"/>
      <c r="F939" s="186"/>
      <c r="G939" s="186"/>
      <c r="H939" s="186"/>
      <c r="I939" s="186"/>
      <c r="J939" s="186"/>
      <c r="K939" s="186"/>
      <c r="L939" s="186"/>
      <c r="M939" s="186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  <c r="AA939" s="186"/>
      <c r="AB939" s="186"/>
      <c r="AC939" s="186"/>
      <c r="AD939" s="186"/>
      <c r="AE939" s="186"/>
    </row>
    <row r="940" spans="1:31">
      <c r="A940" s="186"/>
      <c r="B940" s="291"/>
      <c r="C940" s="186"/>
      <c r="D940" s="186"/>
      <c r="E940" s="186"/>
      <c r="F940" s="186"/>
      <c r="G940" s="186"/>
      <c r="H940" s="186"/>
      <c r="I940" s="186"/>
      <c r="J940" s="186"/>
      <c r="K940" s="186"/>
      <c r="L940" s="186"/>
      <c r="M940" s="186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  <c r="AA940" s="186"/>
      <c r="AB940" s="186"/>
      <c r="AC940" s="186"/>
      <c r="AD940" s="186"/>
      <c r="AE940" s="186"/>
    </row>
    <row r="941" spans="1:31">
      <c r="A941" s="186"/>
      <c r="B941" s="291"/>
      <c r="C941" s="186"/>
      <c r="D941" s="186"/>
      <c r="E941" s="186"/>
      <c r="F941" s="186"/>
      <c r="G941" s="186"/>
      <c r="H941" s="186"/>
      <c r="I941" s="186"/>
      <c r="J941" s="186"/>
      <c r="K941" s="186"/>
      <c r="L941" s="186"/>
      <c r="M941" s="186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  <c r="AA941" s="186"/>
      <c r="AB941" s="186"/>
      <c r="AC941" s="186"/>
      <c r="AD941" s="186"/>
      <c r="AE941" s="186"/>
    </row>
    <row r="942" spans="1:31">
      <c r="A942" s="186"/>
      <c r="B942" s="291"/>
      <c r="C942" s="186"/>
      <c r="D942" s="186"/>
      <c r="E942" s="186"/>
      <c r="F942" s="186"/>
      <c r="G942" s="186"/>
      <c r="H942" s="186"/>
      <c r="I942" s="186"/>
      <c r="J942" s="186"/>
      <c r="K942" s="186"/>
      <c r="L942" s="186"/>
      <c r="M942" s="186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  <c r="AA942" s="186"/>
      <c r="AB942" s="186"/>
      <c r="AC942" s="186"/>
      <c r="AD942" s="186"/>
      <c r="AE942" s="186"/>
    </row>
    <row r="943" spans="1:31">
      <c r="A943" s="186"/>
      <c r="B943" s="291"/>
      <c r="C943" s="186"/>
      <c r="D943" s="186"/>
      <c r="E943" s="186"/>
      <c r="F943" s="186"/>
      <c r="G943" s="186"/>
      <c r="H943" s="186"/>
      <c r="I943" s="186"/>
      <c r="J943" s="186"/>
      <c r="K943" s="186"/>
      <c r="L943" s="186"/>
      <c r="M943" s="186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  <c r="AA943" s="186"/>
      <c r="AB943" s="186"/>
      <c r="AC943" s="186"/>
      <c r="AD943" s="186"/>
      <c r="AE943" s="186"/>
    </row>
    <row r="944" spans="1:31">
      <c r="A944" s="186"/>
      <c r="B944" s="291"/>
      <c r="C944" s="186"/>
      <c r="D944" s="186"/>
      <c r="E944" s="186"/>
      <c r="F944" s="186"/>
      <c r="G944" s="186"/>
      <c r="H944" s="186"/>
      <c r="I944" s="186"/>
      <c r="J944" s="186"/>
      <c r="K944" s="186"/>
      <c r="L944" s="186"/>
      <c r="M944" s="186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  <c r="AA944" s="186"/>
      <c r="AB944" s="186"/>
      <c r="AC944" s="186"/>
      <c r="AD944" s="186"/>
      <c r="AE944" s="186"/>
    </row>
    <row r="945" spans="1:31">
      <c r="A945" s="186"/>
      <c r="B945" s="291"/>
      <c r="C945" s="186"/>
      <c r="D945" s="186"/>
      <c r="E945" s="186"/>
      <c r="F945" s="186"/>
      <c r="G945" s="186"/>
      <c r="H945" s="186"/>
      <c r="I945" s="186"/>
      <c r="J945" s="186"/>
      <c r="K945" s="186"/>
      <c r="L945" s="186"/>
      <c r="M945" s="186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  <c r="AA945" s="186"/>
      <c r="AB945" s="186"/>
      <c r="AC945" s="186"/>
      <c r="AD945" s="186"/>
      <c r="AE945" s="186"/>
    </row>
    <row r="946" spans="1:31">
      <c r="A946" s="186"/>
      <c r="B946" s="291"/>
      <c r="C946" s="186"/>
      <c r="D946" s="186"/>
      <c r="E946" s="186"/>
      <c r="F946" s="186"/>
      <c r="G946" s="186"/>
      <c r="H946" s="186"/>
      <c r="I946" s="186"/>
      <c r="J946" s="186"/>
      <c r="K946" s="186"/>
      <c r="L946" s="186"/>
      <c r="M946" s="186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  <c r="AA946" s="186"/>
      <c r="AB946" s="186"/>
      <c r="AC946" s="186"/>
      <c r="AD946" s="186"/>
      <c r="AE946" s="186"/>
    </row>
    <row r="947" spans="1:31">
      <c r="A947" s="186"/>
      <c r="B947" s="291"/>
      <c r="C947" s="186"/>
      <c r="D947" s="186"/>
      <c r="E947" s="186"/>
      <c r="F947" s="186"/>
      <c r="G947" s="186"/>
      <c r="H947" s="186"/>
      <c r="I947" s="186"/>
      <c r="J947" s="186"/>
      <c r="K947" s="186"/>
      <c r="L947" s="186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/>
      <c r="W947" s="186"/>
      <c r="X947" s="186"/>
      <c r="Y947" s="186"/>
      <c r="Z947" s="186"/>
      <c r="AA947" s="186"/>
      <c r="AB947" s="186"/>
      <c r="AC947" s="186"/>
      <c r="AD947" s="186"/>
      <c r="AE947" s="186"/>
    </row>
    <row r="948" spans="1:31">
      <c r="A948" s="186"/>
      <c r="B948" s="291"/>
      <c r="C948" s="186"/>
      <c r="D948" s="186"/>
      <c r="E948" s="186"/>
      <c r="F948" s="186"/>
      <c r="G948" s="186"/>
      <c r="H948" s="186"/>
      <c r="I948" s="186"/>
      <c r="J948" s="186"/>
      <c r="K948" s="186"/>
      <c r="L948" s="186"/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/>
      <c r="Z948" s="186"/>
      <c r="AA948" s="186"/>
      <c r="AB948" s="186"/>
      <c r="AC948" s="186"/>
      <c r="AD948" s="186"/>
      <c r="AE948" s="186"/>
    </row>
    <row r="949" spans="1:31">
      <c r="A949" s="186"/>
      <c r="B949" s="291"/>
      <c r="C949" s="186"/>
      <c r="D949" s="186"/>
      <c r="E949" s="186"/>
      <c r="F949" s="186"/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/>
      <c r="Z949" s="186"/>
      <c r="AA949" s="186"/>
      <c r="AB949" s="186"/>
      <c r="AC949" s="186"/>
      <c r="AD949" s="186"/>
      <c r="AE949" s="186"/>
    </row>
    <row r="950" spans="1:31">
      <c r="A950" s="186"/>
      <c r="B950" s="291"/>
      <c r="C950" s="186"/>
      <c r="D950" s="186"/>
      <c r="E950" s="186"/>
      <c r="F950" s="186"/>
      <c r="G950" s="186"/>
      <c r="H950" s="186"/>
      <c r="I950" s="186"/>
      <c r="J950" s="186"/>
      <c r="K950" s="186"/>
      <c r="L950" s="186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  <c r="AA950" s="186"/>
      <c r="AB950" s="186"/>
      <c r="AC950" s="186"/>
      <c r="AD950" s="186"/>
      <c r="AE950" s="186"/>
    </row>
    <row r="951" spans="1:31">
      <c r="A951" s="186"/>
      <c r="B951" s="291"/>
      <c r="C951" s="186"/>
      <c r="D951" s="186"/>
      <c r="E951" s="186"/>
      <c r="F951" s="186"/>
      <c r="G951" s="186"/>
      <c r="H951" s="186"/>
      <c r="I951" s="186"/>
      <c r="J951" s="186"/>
      <c r="K951" s="186"/>
      <c r="L951" s="186"/>
      <c r="M951" s="186"/>
      <c r="N951" s="186"/>
      <c r="O951" s="186"/>
      <c r="P951" s="186"/>
      <c r="Q951" s="186"/>
      <c r="R951" s="186"/>
      <c r="S951" s="186"/>
      <c r="T951" s="186"/>
      <c r="U951" s="186"/>
      <c r="V951" s="186"/>
      <c r="W951" s="186"/>
      <c r="X951" s="186"/>
      <c r="Y951" s="186"/>
      <c r="Z951" s="186"/>
      <c r="AA951" s="186"/>
      <c r="AB951" s="186"/>
      <c r="AC951" s="186"/>
      <c r="AD951" s="186"/>
      <c r="AE951" s="186"/>
    </row>
    <row r="952" spans="1:31">
      <c r="A952" s="186"/>
      <c r="B952" s="291"/>
      <c r="C952" s="186"/>
      <c r="D952" s="186"/>
      <c r="E952" s="186"/>
      <c r="F952" s="186"/>
      <c r="G952" s="186"/>
      <c r="H952" s="186"/>
      <c r="I952" s="186"/>
      <c r="J952" s="186"/>
      <c r="K952" s="186"/>
      <c r="L952" s="186"/>
      <c r="M952" s="186"/>
      <c r="N952" s="186"/>
      <c r="O952" s="186"/>
      <c r="P952" s="186"/>
      <c r="Q952" s="186"/>
      <c r="R952" s="186"/>
      <c r="S952" s="186"/>
      <c r="T952" s="186"/>
      <c r="U952" s="186"/>
      <c r="V952" s="186"/>
      <c r="W952" s="186"/>
      <c r="X952" s="186"/>
      <c r="Y952" s="186"/>
      <c r="Z952" s="186"/>
      <c r="AA952" s="186"/>
      <c r="AB952" s="186"/>
      <c r="AC952" s="186"/>
      <c r="AD952" s="186"/>
      <c r="AE952" s="186"/>
    </row>
    <row r="953" spans="1:31">
      <c r="A953" s="186"/>
      <c r="B953" s="291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  <c r="Z953" s="186"/>
      <c r="AA953" s="186"/>
      <c r="AB953" s="186"/>
      <c r="AC953" s="186"/>
      <c r="AD953" s="186"/>
      <c r="AE953" s="186"/>
    </row>
    <row r="954" spans="1:31">
      <c r="A954" s="186"/>
      <c r="B954" s="291"/>
      <c r="C954" s="186"/>
      <c r="D954" s="186"/>
      <c r="E954" s="186"/>
      <c r="F954" s="186"/>
      <c r="G954" s="186"/>
      <c r="H954" s="186"/>
      <c r="I954" s="186"/>
      <c r="J954" s="186"/>
      <c r="K954" s="186"/>
      <c r="L954" s="186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  <c r="Z954" s="186"/>
      <c r="AA954" s="186"/>
      <c r="AB954" s="186"/>
      <c r="AC954" s="186"/>
      <c r="AD954" s="186"/>
      <c r="AE954" s="186"/>
    </row>
    <row r="955" spans="1:31">
      <c r="A955" s="186"/>
      <c r="B955" s="291"/>
      <c r="C955" s="186"/>
      <c r="D955" s="186"/>
      <c r="E955" s="186"/>
      <c r="F955" s="186"/>
      <c r="G955" s="186"/>
      <c r="H955" s="186"/>
      <c r="I955" s="186"/>
      <c r="J955" s="186"/>
      <c r="K955" s="186"/>
      <c r="L955" s="186"/>
      <c r="M955" s="186"/>
      <c r="N955" s="186"/>
      <c r="O955" s="186"/>
      <c r="P955" s="186"/>
      <c r="Q955" s="186"/>
      <c r="R955" s="186"/>
      <c r="S955" s="186"/>
      <c r="T955" s="186"/>
      <c r="U955" s="186"/>
      <c r="V955" s="186"/>
      <c r="W955" s="186"/>
      <c r="X955" s="186"/>
      <c r="Y955" s="186"/>
      <c r="Z955" s="186"/>
      <c r="AA955" s="186"/>
      <c r="AB955" s="186"/>
      <c r="AC955" s="186"/>
      <c r="AD955" s="186"/>
      <c r="AE955" s="186"/>
    </row>
    <row r="956" spans="1:31">
      <c r="A956" s="186"/>
      <c r="B956" s="291"/>
      <c r="C956" s="186"/>
      <c r="D956" s="186"/>
      <c r="E956" s="186"/>
      <c r="F956" s="186"/>
      <c r="G956" s="186"/>
      <c r="H956" s="186"/>
      <c r="I956" s="186"/>
      <c r="J956" s="186"/>
      <c r="K956" s="186"/>
      <c r="L956" s="186"/>
      <c r="M956" s="186"/>
      <c r="N956" s="186"/>
      <c r="O956" s="186"/>
      <c r="P956" s="186"/>
      <c r="Q956" s="186"/>
      <c r="R956" s="186"/>
      <c r="S956" s="186"/>
      <c r="T956" s="186"/>
      <c r="U956" s="186"/>
      <c r="V956" s="186"/>
      <c r="W956" s="186"/>
      <c r="X956" s="186"/>
      <c r="Y956" s="186"/>
      <c r="Z956" s="186"/>
      <c r="AA956" s="186"/>
      <c r="AB956" s="186"/>
      <c r="AC956" s="186"/>
      <c r="AD956" s="186"/>
      <c r="AE956" s="186"/>
    </row>
    <row r="957" spans="1:31">
      <c r="A957" s="186"/>
      <c r="B957" s="291"/>
      <c r="C957" s="186"/>
      <c r="D957" s="186"/>
      <c r="E957" s="186"/>
      <c r="F957" s="186"/>
      <c r="G957" s="186"/>
      <c r="H957" s="186"/>
      <c r="I957" s="186"/>
      <c r="J957" s="186"/>
      <c r="K957" s="186"/>
      <c r="L957" s="186"/>
      <c r="M957" s="186"/>
      <c r="N957" s="186"/>
      <c r="O957" s="186"/>
      <c r="P957" s="186"/>
      <c r="Q957" s="186"/>
      <c r="R957" s="186"/>
      <c r="S957" s="186"/>
      <c r="T957" s="186"/>
      <c r="U957" s="186"/>
      <c r="V957" s="186"/>
      <c r="W957" s="186"/>
      <c r="X957" s="186"/>
      <c r="Y957" s="186"/>
      <c r="Z957" s="186"/>
      <c r="AA957" s="186"/>
      <c r="AB957" s="186"/>
      <c r="AC957" s="186"/>
      <c r="AD957" s="186"/>
      <c r="AE957" s="186"/>
    </row>
    <row r="958" spans="1:31">
      <c r="A958" s="186"/>
      <c r="B958" s="291"/>
      <c r="C958" s="186"/>
      <c r="D958" s="186"/>
      <c r="E958" s="186"/>
      <c r="F958" s="186"/>
      <c r="G958" s="186"/>
      <c r="H958" s="186"/>
      <c r="I958" s="186"/>
      <c r="J958" s="186"/>
      <c r="K958" s="186"/>
      <c r="L958" s="186"/>
      <c r="M958" s="186"/>
      <c r="N958" s="186"/>
      <c r="O958" s="186"/>
      <c r="P958" s="186"/>
      <c r="Q958" s="186"/>
      <c r="R958" s="186"/>
      <c r="S958" s="186"/>
      <c r="T958" s="186"/>
      <c r="U958" s="186"/>
      <c r="V958" s="186"/>
      <c r="W958" s="186"/>
      <c r="X958" s="186"/>
      <c r="Y958" s="186"/>
      <c r="Z958" s="186"/>
      <c r="AA958" s="186"/>
      <c r="AB958" s="186"/>
      <c r="AC958" s="186"/>
      <c r="AD958" s="186"/>
      <c r="AE958" s="186"/>
    </row>
    <row r="959" spans="1:31">
      <c r="A959" s="186"/>
      <c r="B959" s="291"/>
      <c r="C959" s="186"/>
      <c r="D959" s="186"/>
      <c r="E959" s="186"/>
      <c r="F959" s="186"/>
      <c r="G959" s="186"/>
      <c r="H959" s="186"/>
      <c r="I959" s="186"/>
      <c r="J959" s="186"/>
      <c r="K959" s="186"/>
      <c r="L959" s="186"/>
      <c r="M959" s="186"/>
      <c r="N959" s="186"/>
      <c r="O959" s="186"/>
      <c r="P959" s="186"/>
      <c r="Q959" s="186"/>
      <c r="R959" s="186"/>
      <c r="S959" s="186"/>
      <c r="T959" s="186"/>
      <c r="U959" s="186"/>
      <c r="V959" s="186"/>
      <c r="W959" s="186"/>
      <c r="X959" s="186"/>
      <c r="Y959" s="186"/>
      <c r="Z959" s="186"/>
      <c r="AA959" s="186"/>
      <c r="AB959" s="186"/>
      <c r="AC959" s="186"/>
      <c r="AD959" s="186"/>
      <c r="AE959" s="186"/>
    </row>
    <row r="960" spans="1:31">
      <c r="A960" s="186"/>
      <c r="B960" s="291"/>
      <c r="C960" s="186"/>
      <c r="D960" s="186"/>
      <c r="E960" s="186"/>
      <c r="F960" s="186"/>
      <c r="G960" s="186"/>
      <c r="H960" s="186"/>
      <c r="I960" s="186"/>
      <c r="J960" s="186"/>
      <c r="K960" s="186"/>
      <c r="L960" s="186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  <c r="Z960" s="186"/>
      <c r="AA960" s="186"/>
      <c r="AB960" s="186"/>
      <c r="AC960" s="186"/>
      <c r="AD960" s="186"/>
      <c r="AE960" s="186"/>
    </row>
    <row r="961" spans="1:31">
      <c r="A961" s="186"/>
      <c r="B961" s="291"/>
      <c r="C961" s="186"/>
      <c r="D961" s="186"/>
      <c r="E961" s="186"/>
      <c r="F961" s="186"/>
      <c r="G961" s="186"/>
      <c r="H961" s="186"/>
      <c r="I961" s="186"/>
      <c r="J961" s="186"/>
      <c r="K961" s="186"/>
      <c r="L961" s="186"/>
      <c r="M961" s="186"/>
      <c r="N961" s="186"/>
      <c r="O961" s="186"/>
      <c r="P961" s="186"/>
      <c r="Q961" s="186"/>
      <c r="R961" s="186"/>
      <c r="S961" s="186"/>
      <c r="T961" s="186"/>
      <c r="U961" s="186"/>
      <c r="V961" s="186"/>
      <c r="W961" s="186"/>
      <c r="X961" s="186"/>
      <c r="Y961" s="186"/>
      <c r="Z961" s="186"/>
      <c r="AA961" s="186"/>
      <c r="AB961" s="186"/>
      <c r="AC961" s="186"/>
      <c r="AD961" s="186"/>
      <c r="AE961" s="186"/>
    </row>
    <row r="962" spans="1:31">
      <c r="A962" s="186"/>
      <c r="B962" s="291"/>
      <c r="C962" s="186"/>
      <c r="D962" s="186"/>
      <c r="E962" s="186"/>
      <c r="F962" s="186"/>
      <c r="G962" s="186"/>
      <c r="H962" s="186"/>
      <c r="I962" s="186"/>
      <c r="J962" s="186"/>
      <c r="K962" s="186"/>
      <c r="L962" s="186"/>
      <c r="M962" s="186"/>
      <c r="N962" s="186"/>
      <c r="O962" s="186"/>
      <c r="P962" s="186"/>
      <c r="Q962" s="186"/>
      <c r="R962" s="186"/>
      <c r="S962" s="186"/>
      <c r="T962" s="186"/>
      <c r="U962" s="186"/>
      <c r="V962" s="186"/>
      <c r="W962" s="186"/>
      <c r="X962" s="186"/>
      <c r="Y962" s="186"/>
      <c r="Z962" s="186"/>
      <c r="AA962" s="186"/>
      <c r="AB962" s="186"/>
      <c r="AC962" s="186"/>
      <c r="AD962" s="186"/>
      <c r="AE962" s="186"/>
    </row>
    <row r="963" spans="1:31">
      <c r="A963" s="186"/>
      <c r="B963" s="291"/>
      <c r="C963" s="186"/>
      <c r="D963" s="186"/>
      <c r="E963" s="186"/>
      <c r="F963" s="186"/>
      <c r="G963" s="186"/>
      <c r="H963" s="186"/>
      <c r="I963" s="186"/>
      <c r="J963" s="186"/>
      <c r="K963" s="186"/>
      <c r="L963" s="186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/>
      <c r="X963" s="186"/>
      <c r="Y963" s="186"/>
      <c r="Z963" s="186"/>
      <c r="AA963" s="186"/>
      <c r="AB963" s="186"/>
      <c r="AC963" s="186"/>
      <c r="AD963" s="186"/>
      <c r="AE963" s="186"/>
    </row>
    <row r="964" spans="1:31">
      <c r="A964" s="186"/>
      <c r="B964" s="291"/>
      <c r="C964" s="186"/>
      <c r="D964" s="186"/>
      <c r="E964" s="186"/>
      <c r="F964" s="186"/>
      <c r="G964" s="186"/>
      <c r="H964" s="186"/>
      <c r="I964" s="186"/>
      <c r="J964" s="186"/>
      <c r="K964" s="186"/>
      <c r="L964" s="186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/>
      <c r="X964" s="186"/>
      <c r="Y964" s="186"/>
      <c r="Z964" s="186"/>
      <c r="AA964" s="186"/>
      <c r="AB964" s="186"/>
      <c r="AC964" s="186"/>
      <c r="AD964" s="186"/>
      <c r="AE964" s="186"/>
    </row>
    <row r="965" spans="1:31">
      <c r="A965" s="186"/>
      <c r="B965" s="291"/>
      <c r="C965" s="186"/>
      <c r="D965" s="186"/>
      <c r="E965" s="186"/>
      <c r="F965" s="186"/>
      <c r="G965" s="186"/>
      <c r="H965" s="186"/>
      <c r="I965" s="186"/>
      <c r="J965" s="186"/>
      <c r="K965" s="186"/>
      <c r="L965" s="186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/>
      <c r="X965" s="186"/>
      <c r="Y965" s="186"/>
      <c r="Z965" s="186"/>
      <c r="AA965" s="186"/>
      <c r="AB965" s="186"/>
      <c r="AC965" s="186"/>
      <c r="AD965" s="186"/>
      <c r="AE965" s="186"/>
    </row>
    <row r="966" spans="1:31">
      <c r="A966" s="186"/>
      <c r="B966" s="291"/>
      <c r="C966" s="186"/>
      <c r="D966" s="186"/>
      <c r="E966" s="186"/>
      <c r="F966" s="186"/>
      <c r="G966" s="186"/>
      <c r="H966" s="186"/>
      <c r="I966" s="186"/>
      <c r="J966" s="186"/>
      <c r="K966" s="186"/>
      <c r="L966" s="186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/>
      <c r="Y966" s="186"/>
      <c r="Z966" s="186"/>
      <c r="AA966" s="186"/>
      <c r="AB966" s="186"/>
      <c r="AC966" s="186"/>
      <c r="AD966" s="186"/>
      <c r="AE966" s="186"/>
    </row>
    <row r="967" spans="1:31">
      <c r="A967" s="186"/>
      <c r="B967" s="291"/>
      <c r="C967" s="186"/>
      <c r="D967" s="186"/>
      <c r="E967" s="186"/>
      <c r="F967" s="186"/>
      <c r="G967" s="186"/>
      <c r="H967" s="186"/>
      <c r="I967" s="186"/>
      <c r="J967" s="186"/>
      <c r="K967" s="186"/>
      <c r="L967" s="186"/>
      <c r="M967" s="186"/>
      <c r="N967" s="186"/>
      <c r="O967" s="186"/>
      <c r="P967" s="186"/>
      <c r="Q967" s="186"/>
      <c r="R967" s="186"/>
      <c r="S967" s="186"/>
      <c r="T967" s="186"/>
      <c r="U967" s="186"/>
      <c r="V967" s="186"/>
      <c r="W967" s="186"/>
      <c r="X967" s="186"/>
      <c r="Y967" s="186"/>
      <c r="Z967" s="186"/>
      <c r="AA967" s="186"/>
      <c r="AB967" s="186"/>
      <c r="AC967" s="186"/>
      <c r="AD967" s="186"/>
      <c r="AE967" s="186"/>
    </row>
    <row r="968" spans="1:31">
      <c r="A968" s="186"/>
      <c r="B968" s="291"/>
      <c r="C968" s="186"/>
      <c r="D968" s="186"/>
      <c r="E968" s="186"/>
      <c r="F968" s="186"/>
      <c r="G968" s="186"/>
      <c r="H968" s="186"/>
      <c r="I968" s="186"/>
      <c r="J968" s="186"/>
      <c r="K968" s="186"/>
      <c r="L968" s="186"/>
      <c r="M968" s="186"/>
      <c r="N968" s="186"/>
      <c r="O968" s="186"/>
      <c r="P968" s="186"/>
      <c r="Q968" s="186"/>
      <c r="R968" s="186"/>
      <c r="S968" s="186"/>
      <c r="T968" s="186"/>
      <c r="U968" s="186"/>
      <c r="V968" s="186"/>
      <c r="W968" s="186"/>
      <c r="X968" s="186"/>
      <c r="Y968" s="186"/>
      <c r="Z968" s="186"/>
      <c r="AA968" s="186"/>
      <c r="AB968" s="186"/>
      <c r="AC968" s="186"/>
      <c r="AD968" s="186"/>
      <c r="AE968" s="186"/>
    </row>
    <row r="969" spans="1:31">
      <c r="A969" s="186"/>
      <c r="B969" s="291"/>
      <c r="C969" s="186"/>
      <c r="D969" s="186"/>
      <c r="E969" s="186"/>
      <c r="F969" s="186"/>
      <c r="G969" s="186"/>
      <c r="H969" s="186"/>
      <c r="I969" s="186"/>
      <c r="J969" s="186"/>
      <c r="K969" s="186"/>
      <c r="L969" s="186"/>
      <c r="M969" s="186"/>
      <c r="N969" s="186"/>
      <c r="O969" s="186"/>
      <c r="P969" s="186"/>
      <c r="Q969" s="186"/>
      <c r="R969" s="186"/>
      <c r="S969" s="186"/>
      <c r="T969" s="186"/>
      <c r="U969" s="186"/>
      <c r="V969" s="186"/>
      <c r="W969" s="186"/>
      <c r="X969" s="186"/>
      <c r="Y969" s="186"/>
      <c r="Z969" s="186"/>
      <c r="AA969" s="186"/>
      <c r="AB969" s="186"/>
      <c r="AC969" s="186"/>
      <c r="AD969" s="186"/>
      <c r="AE969" s="186"/>
    </row>
    <row r="970" spans="1:31">
      <c r="A970" s="186"/>
      <c r="B970" s="291"/>
      <c r="C970" s="186"/>
      <c r="D970" s="186"/>
      <c r="E970" s="186"/>
      <c r="F970" s="186"/>
      <c r="G970" s="186"/>
      <c r="H970" s="186"/>
      <c r="I970" s="186"/>
      <c r="J970" s="186"/>
      <c r="K970" s="186"/>
      <c r="L970" s="186"/>
      <c r="M970" s="186"/>
      <c r="N970" s="186"/>
      <c r="O970" s="186"/>
      <c r="P970" s="186"/>
      <c r="Q970" s="186"/>
      <c r="R970" s="186"/>
      <c r="S970" s="186"/>
      <c r="T970" s="186"/>
      <c r="U970" s="186"/>
      <c r="V970" s="186"/>
      <c r="W970" s="186"/>
      <c r="X970" s="186"/>
      <c r="Y970" s="186"/>
      <c r="Z970" s="186"/>
      <c r="AA970" s="186"/>
      <c r="AB970" s="186"/>
      <c r="AC970" s="186"/>
      <c r="AD970" s="186"/>
      <c r="AE970" s="186"/>
    </row>
    <row r="971" spans="1:31">
      <c r="A971" s="186"/>
      <c r="B971" s="291"/>
      <c r="C971" s="186"/>
      <c r="D971" s="186"/>
      <c r="E971" s="186"/>
      <c r="F971" s="186"/>
      <c r="G971" s="186"/>
      <c r="H971" s="186"/>
      <c r="I971" s="186"/>
      <c r="J971" s="186"/>
      <c r="K971" s="186"/>
      <c r="L971" s="186"/>
      <c r="M971" s="186"/>
      <c r="N971" s="186"/>
      <c r="O971" s="186"/>
      <c r="P971" s="186"/>
      <c r="Q971" s="186"/>
      <c r="R971" s="186"/>
      <c r="S971" s="186"/>
      <c r="T971" s="186"/>
      <c r="U971" s="186"/>
      <c r="V971" s="186"/>
      <c r="W971" s="186"/>
      <c r="X971" s="186"/>
      <c r="Y971" s="186"/>
      <c r="Z971" s="186"/>
      <c r="AA971" s="186"/>
      <c r="AB971" s="186"/>
      <c r="AC971" s="186"/>
      <c r="AD971" s="186"/>
      <c r="AE971" s="186"/>
    </row>
    <row r="972" spans="1:31">
      <c r="A972" s="186"/>
      <c r="B972" s="291"/>
      <c r="C972" s="186"/>
      <c r="D972" s="186"/>
      <c r="E972" s="186"/>
      <c r="F972" s="186"/>
      <c r="G972" s="186"/>
      <c r="H972" s="186"/>
      <c r="I972" s="186"/>
      <c r="J972" s="186"/>
      <c r="K972" s="186"/>
      <c r="L972" s="186"/>
      <c r="M972" s="186"/>
      <c r="N972" s="186"/>
      <c r="O972" s="186"/>
      <c r="P972" s="186"/>
      <c r="Q972" s="186"/>
      <c r="R972" s="186"/>
      <c r="S972" s="186"/>
      <c r="T972" s="186"/>
      <c r="U972" s="186"/>
      <c r="V972" s="186"/>
      <c r="W972" s="186"/>
      <c r="X972" s="186"/>
      <c r="Y972" s="186"/>
      <c r="Z972" s="186"/>
      <c r="AA972" s="186"/>
      <c r="AB972" s="186"/>
      <c r="AC972" s="186"/>
      <c r="AD972" s="186"/>
      <c r="AE972" s="186"/>
    </row>
    <row r="973" spans="1:31">
      <c r="A973" s="186"/>
      <c r="B973" s="291"/>
      <c r="C973" s="186"/>
      <c r="D973" s="186"/>
      <c r="E973" s="186"/>
      <c r="F973" s="186"/>
      <c r="G973" s="186"/>
      <c r="H973" s="186"/>
      <c r="I973" s="186"/>
      <c r="J973" s="186"/>
      <c r="K973" s="186"/>
      <c r="L973" s="186"/>
      <c r="M973" s="186"/>
      <c r="N973" s="186"/>
      <c r="O973" s="186"/>
      <c r="P973" s="186"/>
      <c r="Q973" s="186"/>
      <c r="R973" s="186"/>
      <c r="S973" s="186"/>
      <c r="T973" s="186"/>
      <c r="U973" s="186"/>
      <c r="V973" s="186"/>
      <c r="W973" s="186"/>
      <c r="X973" s="186"/>
      <c r="Y973" s="186"/>
      <c r="Z973" s="186"/>
      <c r="AA973" s="186"/>
      <c r="AB973" s="186"/>
      <c r="AC973" s="186"/>
      <c r="AD973" s="186"/>
      <c r="AE973" s="186"/>
    </row>
    <row r="974" spans="1:31">
      <c r="A974" s="186"/>
      <c r="B974" s="291"/>
      <c r="C974" s="186"/>
      <c r="D974" s="186"/>
      <c r="E974" s="186"/>
      <c r="F974" s="186"/>
      <c r="G974" s="186"/>
      <c r="H974" s="186"/>
      <c r="I974" s="186"/>
      <c r="J974" s="186"/>
      <c r="K974" s="186"/>
      <c r="L974" s="186"/>
      <c r="M974" s="186"/>
      <c r="N974" s="186"/>
      <c r="O974" s="186"/>
      <c r="P974" s="186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  <c r="AA974" s="186"/>
      <c r="AB974" s="186"/>
      <c r="AC974" s="186"/>
      <c r="AD974" s="186"/>
      <c r="AE974" s="186"/>
    </row>
    <row r="975" spans="1:31">
      <c r="A975" s="186"/>
      <c r="B975" s="291"/>
      <c r="C975" s="186"/>
      <c r="D975" s="186"/>
      <c r="E975" s="186"/>
      <c r="F975" s="186"/>
      <c r="G975" s="186"/>
      <c r="H975" s="186"/>
      <c r="I975" s="186"/>
      <c r="J975" s="186"/>
      <c r="K975" s="186"/>
      <c r="L975" s="186"/>
      <c r="M975" s="186"/>
      <c r="N975" s="186"/>
      <c r="O975" s="186"/>
      <c r="P975" s="186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  <c r="AA975" s="186"/>
      <c r="AB975" s="186"/>
      <c r="AC975" s="186"/>
      <c r="AD975" s="186"/>
      <c r="AE975" s="186"/>
    </row>
    <row r="976" spans="1:31">
      <c r="A976" s="186"/>
      <c r="B976" s="291"/>
      <c r="C976" s="186"/>
      <c r="D976" s="186"/>
      <c r="E976" s="186"/>
      <c r="F976" s="186"/>
      <c r="G976" s="186"/>
      <c r="H976" s="186"/>
      <c r="I976" s="186"/>
      <c r="J976" s="186"/>
      <c r="K976" s="186"/>
      <c r="L976" s="186"/>
      <c r="M976" s="186"/>
      <c r="N976" s="186"/>
      <c r="O976" s="186"/>
      <c r="P976" s="186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  <c r="AA976" s="186"/>
      <c r="AB976" s="186"/>
      <c r="AC976" s="186"/>
      <c r="AD976" s="186"/>
      <c r="AE976" s="186"/>
    </row>
    <row r="977" spans="1:31">
      <c r="A977" s="186"/>
      <c r="B977" s="291"/>
      <c r="C977" s="186"/>
      <c r="D977" s="186"/>
      <c r="E977" s="186"/>
      <c r="F977" s="186"/>
      <c r="G977" s="186"/>
      <c r="H977" s="186"/>
      <c r="I977" s="186"/>
      <c r="J977" s="186"/>
      <c r="K977" s="186"/>
      <c r="L977" s="186"/>
      <c r="M977" s="186"/>
      <c r="N977" s="186"/>
      <c r="O977" s="186"/>
      <c r="P977" s="186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  <c r="AA977" s="186"/>
      <c r="AB977" s="186"/>
      <c r="AC977" s="186"/>
      <c r="AD977" s="186"/>
      <c r="AE977" s="186"/>
    </row>
    <row r="978" spans="1:31">
      <c r="A978" s="186"/>
      <c r="B978" s="291"/>
      <c r="C978" s="186"/>
      <c r="D978" s="186"/>
      <c r="E978" s="186"/>
      <c r="F978" s="186"/>
      <c r="G978" s="186"/>
      <c r="H978" s="186"/>
      <c r="I978" s="186"/>
      <c r="J978" s="186"/>
      <c r="K978" s="186"/>
      <c r="L978" s="186"/>
      <c r="M978" s="186"/>
      <c r="N978" s="186"/>
      <c r="O978" s="186"/>
      <c r="P978" s="186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  <c r="AA978" s="186"/>
      <c r="AB978" s="186"/>
      <c r="AC978" s="186"/>
      <c r="AD978" s="186"/>
      <c r="AE978" s="186"/>
    </row>
    <row r="979" spans="1:31">
      <c r="A979" s="186"/>
      <c r="B979" s="291"/>
      <c r="C979" s="186"/>
      <c r="D979" s="186"/>
      <c r="E979" s="186"/>
      <c r="F979" s="186"/>
      <c r="G979" s="186"/>
      <c r="H979" s="186"/>
      <c r="I979" s="186"/>
      <c r="J979" s="186"/>
      <c r="K979" s="186"/>
      <c r="L979" s="186"/>
      <c r="M979" s="186"/>
      <c r="N979" s="186"/>
      <c r="O979" s="186"/>
      <c r="P979" s="186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  <c r="AA979" s="186"/>
      <c r="AB979" s="186"/>
      <c r="AC979" s="186"/>
      <c r="AD979" s="186"/>
      <c r="AE979" s="186"/>
    </row>
    <row r="980" spans="1:31">
      <c r="A980" s="186"/>
      <c r="B980" s="291"/>
      <c r="C980" s="186"/>
      <c r="D980" s="186"/>
      <c r="E980" s="186"/>
      <c r="F980" s="186"/>
      <c r="G980" s="186"/>
      <c r="H980" s="186"/>
      <c r="I980" s="186"/>
      <c r="J980" s="186"/>
      <c r="K980" s="186"/>
      <c r="L980" s="186"/>
      <c r="M980" s="186"/>
      <c r="N980" s="186"/>
      <c r="O980" s="186"/>
      <c r="P980" s="186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  <c r="AA980" s="186"/>
      <c r="AB980" s="186"/>
      <c r="AC980" s="186"/>
      <c r="AD980" s="186"/>
      <c r="AE980" s="186"/>
    </row>
    <row r="981" spans="1:31">
      <c r="A981" s="186"/>
      <c r="B981" s="291"/>
      <c r="C981" s="186"/>
      <c r="D981" s="186"/>
      <c r="E981" s="186"/>
      <c r="F981" s="186"/>
      <c r="G981" s="186"/>
      <c r="H981" s="186"/>
      <c r="I981" s="186"/>
      <c r="J981" s="186"/>
      <c r="K981" s="186"/>
      <c r="L981" s="186"/>
      <c r="M981" s="186"/>
      <c r="N981" s="186"/>
      <c r="O981" s="186"/>
      <c r="P981" s="186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  <c r="AA981" s="186"/>
      <c r="AB981" s="186"/>
      <c r="AC981" s="186"/>
      <c r="AD981" s="186"/>
      <c r="AE981" s="186"/>
    </row>
    <row r="982" spans="1:31">
      <c r="A982" s="186"/>
      <c r="B982" s="291"/>
      <c r="C982" s="186"/>
      <c r="D982" s="186"/>
      <c r="E982" s="186"/>
      <c r="F982" s="186"/>
      <c r="G982" s="186"/>
      <c r="H982" s="186"/>
      <c r="I982" s="186"/>
      <c r="J982" s="186"/>
      <c r="K982" s="186"/>
      <c r="L982" s="186"/>
      <c r="M982" s="186"/>
      <c r="N982" s="186"/>
      <c r="O982" s="186"/>
      <c r="P982" s="186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  <c r="AA982" s="186"/>
      <c r="AB982" s="186"/>
      <c r="AC982" s="186"/>
      <c r="AD982" s="186"/>
      <c r="AE982" s="186"/>
    </row>
    <row r="983" spans="1:31">
      <c r="A983" s="186"/>
      <c r="B983" s="291"/>
      <c r="C983" s="186"/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  <c r="AA983" s="186"/>
      <c r="AB983" s="186"/>
      <c r="AC983" s="186"/>
      <c r="AD983" s="186"/>
      <c r="AE983" s="186"/>
    </row>
    <row r="984" spans="1:31">
      <c r="A984" s="186"/>
      <c r="B984" s="291"/>
      <c r="C984" s="186"/>
      <c r="D984" s="186"/>
      <c r="E984" s="186"/>
      <c r="F984" s="186"/>
      <c r="G984" s="186"/>
      <c r="H984" s="186"/>
      <c r="I984" s="186"/>
      <c r="J984" s="186"/>
      <c r="K984" s="186"/>
      <c r="L984" s="186"/>
      <c r="M984" s="186"/>
      <c r="N984" s="186"/>
      <c r="O984" s="186"/>
      <c r="P984" s="186"/>
      <c r="Q984" s="186"/>
      <c r="R984" s="186"/>
      <c r="S984" s="186"/>
      <c r="T984" s="186"/>
      <c r="U984" s="186"/>
      <c r="V984" s="186"/>
      <c r="W984" s="186"/>
      <c r="X984" s="186"/>
      <c r="Y984" s="186"/>
      <c r="Z984" s="186"/>
      <c r="AA984" s="186"/>
      <c r="AB984" s="186"/>
      <c r="AC984" s="186"/>
      <c r="AD984" s="186"/>
      <c r="AE984" s="186"/>
    </row>
    <row r="985" spans="1:31">
      <c r="A985" s="186"/>
      <c r="B985" s="291"/>
      <c r="C985" s="186"/>
      <c r="D985" s="186"/>
      <c r="E985" s="186"/>
      <c r="F985" s="186"/>
      <c r="G985" s="186"/>
      <c r="H985" s="186"/>
      <c r="I985" s="186"/>
      <c r="J985" s="186"/>
      <c r="K985" s="186"/>
      <c r="L985" s="186"/>
      <c r="M985" s="186"/>
      <c r="N985" s="186"/>
      <c r="O985" s="186"/>
      <c r="P985" s="186"/>
      <c r="Q985" s="186"/>
      <c r="R985" s="186"/>
      <c r="S985" s="186"/>
      <c r="T985" s="186"/>
      <c r="U985" s="186"/>
      <c r="V985" s="186"/>
      <c r="W985" s="186"/>
      <c r="X985" s="186"/>
      <c r="Y985" s="186"/>
      <c r="Z985" s="186"/>
      <c r="AA985" s="186"/>
      <c r="AB985" s="186"/>
      <c r="AC985" s="186"/>
      <c r="AD985" s="186"/>
      <c r="AE985" s="186"/>
    </row>
    <row r="986" spans="1:31">
      <c r="A986" s="186"/>
      <c r="B986" s="291"/>
      <c r="C986" s="186"/>
      <c r="D986" s="186"/>
      <c r="E986" s="186"/>
      <c r="F986" s="186"/>
      <c r="G986" s="186"/>
      <c r="H986" s="186"/>
      <c r="I986" s="186"/>
      <c r="J986" s="186"/>
      <c r="K986" s="186"/>
      <c r="L986" s="186"/>
      <c r="M986" s="186"/>
      <c r="N986" s="186"/>
      <c r="O986" s="186"/>
      <c r="P986" s="186"/>
      <c r="Q986" s="186"/>
      <c r="R986" s="186"/>
      <c r="S986" s="186"/>
      <c r="T986" s="186"/>
      <c r="U986" s="186"/>
      <c r="V986" s="186"/>
      <c r="W986" s="186"/>
      <c r="X986" s="186"/>
      <c r="Y986" s="186"/>
      <c r="Z986" s="186"/>
      <c r="AA986" s="186"/>
      <c r="AB986" s="186"/>
      <c r="AC986" s="186"/>
      <c r="AD986" s="186"/>
      <c r="AE986" s="186"/>
    </row>
    <row r="987" spans="1:31">
      <c r="A987" s="186"/>
      <c r="B987" s="291"/>
      <c r="C987" s="186"/>
      <c r="D987" s="186"/>
      <c r="E987" s="186"/>
      <c r="F987" s="186"/>
      <c r="G987" s="186"/>
      <c r="H987" s="186"/>
      <c r="I987" s="186"/>
      <c r="J987" s="186"/>
      <c r="K987" s="186"/>
      <c r="L987" s="186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/>
      <c r="W987" s="186"/>
      <c r="X987" s="186"/>
      <c r="Y987" s="186"/>
      <c r="Z987" s="186"/>
      <c r="AA987" s="186"/>
      <c r="AB987" s="186"/>
      <c r="AC987" s="186"/>
      <c r="AD987" s="186"/>
      <c r="AE987" s="186"/>
    </row>
    <row r="988" spans="1:31">
      <c r="A988" s="186"/>
      <c r="B988" s="291"/>
      <c r="C988" s="186"/>
      <c r="D988" s="186"/>
      <c r="E988" s="186"/>
      <c r="F988" s="186"/>
      <c r="G988" s="186"/>
      <c r="H988" s="186"/>
      <c r="I988" s="186"/>
      <c r="J988" s="186"/>
      <c r="K988" s="186"/>
      <c r="L988" s="186"/>
      <c r="M988" s="186"/>
      <c r="N988" s="186"/>
      <c r="O988" s="186"/>
      <c r="P988" s="186"/>
      <c r="Q988" s="186"/>
      <c r="R988" s="186"/>
      <c r="S988" s="186"/>
      <c r="T988" s="186"/>
      <c r="U988" s="186"/>
      <c r="V988" s="186"/>
      <c r="W988" s="186"/>
      <c r="X988" s="186"/>
      <c r="Y988" s="186"/>
      <c r="Z988" s="186"/>
      <c r="AA988" s="186"/>
      <c r="AB988" s="186"/>
      <c r="AC988" s="186"/>
      <c r="AD988" s="186"/>
      <c r="AE988" s="186"/>
    </row>
    <row r="989" spans="1:31">
      <c r="A989" s="186"/>
      <c r="B989" s="291"/>
      <c r="C989" s="186"/>
      <c r="D989" s="186"/>
      <c r="E989" s="186"/>
      <c r="F989" s="186"/>
      <c r="G989" s="186"/>
      <c r="H989" s="186"/>
      <c r="I989" s="186"/>
      <c r="J989" s="186"/>
      <c r="K989" s="186"/>
      <c r="L989" s="186"/>
      <c r="M989" s="186"/>
      <c r="N989" s="186"/>
      <c r="O989" s="186"/>
      <c r="P989" s="186"/>
      <c r="Q989" s="186"/>
      <c r="R989" s="186"/>
      <c r="S989" s="186"/>
      <c r="T989" s="186"/>
      <c r="U989" s="186"/>
      <c r="V989" s="186"/>
      <c r="W989" s="186"/>
      <c r="X989" s="186"/>
      <c r="Y989" s="186"/>
      <c r="Z989" s="186"/>
      <c r="AA989" s="186"/>
      <c r="AB989" s="186"/>
      <c r="AC989" s="186"/>
      <c r="AD989" s="186"/>
      <c r="AE989" s="186"/>
    </row>
    <row r="990" spans="1:31">
      <c r="A990" s="186"/>
      <c r="B990" s="291"/>
      <c r="C990" s="186"/>
      <c r="D990" s="186"/>
      <c r="E990" s="186"/>
      <c r="F990" s="186"/>
      <c r="G990" s="186"/>
      <c r="H990" s="186"/>
      <c r="I990" s="186"/>
      <c r="J990" s="186"/>
      <c r="K990" s="186"/>
      <c r="L990" s="186"/>
      <c r="M990" s="186"/>
      <c r="N990" s="186"/>
      <c r="O990" s="186"/>
      <c r="P990" s="186"/>
      <c r="Q990" s="186"/>
      <c r="R990" s="186"/>
      <c r="S990" s="186"/>
      <c r="T990" s="186"/>
      <c r="U990" s="186"/>
      <c r="V990" s="186"/>
      <c r="W990" s="186"/>
      <c r="X990" s="186"/>
      <c r="Y990" s="186"/>
      <c r="Z990" s="186"/>
      <c r="AA990" s="186"/>
      <c r="AB990" s="186"/>
      <c r="AC990" s="186"/>
      <c r="AD990" s="186"/>
      <c r="AE990" s="186"/>
    </row>
    <row r="991" spans="1:31">
      <c r="A991" s="186"/>
      <c r="B991" s="291"/>
      <c r="C991" s="186"/>
      <c r="D991" s="186"/>
      <c r="E991" s="186"/>
      <c r="F991" s="186"/>
      <c r="G991" s="186"/>
      <c r="H991" s="186"/>
      <c r="I991" s="186"/>
      <c r="J991" s="186"/>
      <c r="K991" s="186"/>
      <c r="L991" s="186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/>
      <c r="X991" s="186"/>
      <c r="Y991" s="186"/>
      <c r="Z991" s="186"/>
      <c r="AA991" s="186"/>
      <c r="AB991" s="186"/>
      <c r="AC991" s="186"/>
      <c r="AD991" s="186"/>
      <c r="AE991" s="186"/>
    </row>
    <row r="992" spans="1:31">
      <c r="A992" s="186"/>
      <c r="B992" s="291"/>
      <c r="C992" s="186"/>
      <c r="D992" s="186"/>
      <c r="E992" s="186"/>
      <c r="F992" s="186"/>
      <c r="G992" s="186"/>
      <c r="H992" s="186"/>
      <c r="I992" s="186"/>
      <c r="J992" s="186"/>
      <c r="K992" s="186"/>
      <c r="L992" s="186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/>
      <c r="X992" s="186"/>
      <c r="Y992" s="186"/>
      <c r="Z992" s="186"/>
      <c r="AA992" s="186"/>
      <c r="AB992" s="186"/>
      <c r="AC992" s="186"/>
      <c r="AD992" s="186"/>
      <c r="AE992" s="186"/>
    </row>
    <row r="993" spans="1:31">
      <c r="A993" s="186"/>
      <c r="B993" s="291"/>
      <c r="C993" s="186"/>
      <c r="D993" s="186"/>
      <c r="E993" s="186"/>
      <c r="F993" s="186"/>
      <c r="G993" s="186"/>
      <c r="H993" s="186"/>
      <c r="I993" s="186"/>
      <c r="J993" s="186"/>
      <c r="K993" s="186"/>
      <c r="L993" s="186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/>
      <c r="X993" s="186"/>
      <c r="Y993" s="186"/>
      <c r="Z993" s="186"/>
      <c r="AA993" s="186"/>
      <c r="AB993" s="186"/>
      <c r="AC993" s="186"/>
      <c r="AD993" s="186"/>
      <c r="AE993" s="186"/>
    </row>
    <row r="994" spans="1:31">
      <c r="A994" s="186"/>
      <c r="B994" s="291"/>
      <c r="C994" s="186"/>
      <c r="D994" s="186"/>
      <c r="E994" s="186"/>
      <c r="F994" s="186"/>
      <c r="G994" s="186"/>
      <c r="H994" s="186"/>
      <c r="I994" s="186"/>
      <c r="J994" s="186"/>
      <c r="K994" s="186"/>
      <c r="L994" s="186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/>
      <c r="X994" s="186"/>
      <c r="Y994" s="186"/>
      <c r="Z994" s="186"/>
      <c r="AA994" s="186"/>
      <c r="AB994" s="186"/>
      <c r="AC994" s="186"/>
      <c r="AD994" s="186"/>
      <c r="AE994" s="186"/>
    </row>
    <row r="995" spans="1:31">
      <c r="A995" s="186"/>
      <c r="B995" s="291"/>
      <c r="C995" s="186"/>
      <c r="D995" s="186"/>
      <c r="E995" s="186"/>
      <c r="F995" s="186"/>
      <c r="G995" s="186"/>
      <c r="H995" s="186"/>
      <c r="I995" s="186"/>
      <c r="J995" s="186"/>
      <c r="K995" s="186"/>
      <c r="L995" s="186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/>
      <c r="X995" s="186"/>
      <c r="Y995" s="186"/>
      <c r="Z995" s="186"/>
      <c r="AA995" s="186"/>
      <c r="AB995" s="186"/>
      <c r="AC995" s="186"/>
      <c r="AD995" s="186"/>
      <c r="AE995" s="186"/>
    </row>
    <row r="996" spans="1:31">
      <c r="A996" s="186"/>
      <c r="B996" s="291"/>
      <c r="C996" s="186"/>
      <c r="D996" s="186"/>
      <c r="E996" s="186"/>
      <c r="F996" s="186"/>
      <c r="G996" s="186"/>
      <c r="H996" s="186"/>
      <c r="I996" s="186"/>
      <c r="J996" s="186"/>
      <c r="K996" s="186"/>
      <c r="L996" s="186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/>
      <c r="Y996" s="186"/>
      <c r="Z996" s="186"/>
      <c r="AA996" s="186"/>
      <c r="AB996" s="186"/>
      <c r="AC996" s="186"/>
      <c r="AD996" s="186"/>
      <c r="AE996" s="186"/>
    </row>
    <row r="997" spans="1:31">
      <c r="A997" s="186"/>
      <c r="B997" s="291"/>
      <c r="C997" s="186"/>
      <c r="D997" s="186"/>
      <c r="E997" s="186"/>
      <c r="F997" s="186"/>
      <c r="G997" s="186"/>
      <c r="H997" s="186"/>
      <c r="I997" s="186"/>
      <c r="J997" s="186"/>
      <c r="K997" s="186"/>
      <c r="L997" s="186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/>
      <c r="Z997" s="186"/>
      <c r="AA997" s="186"/>
      <c r="AB997" s="186"/>
      <c r="AC997" s="186"/>
      <c r="AD997" s="186"/>
      <c r="AE997" s="186"/>
    </row>
    <row r="998" spans="1:31">
      <c r="A998" s="186"/>
      <c r="B998" s="291"/>
      <c r="C998" s="186"/>
      <c r="D998" s="186"/>
      <c r="E998" s="186"/>
      <c r="F998" s="186"/>
      <c r="G998" s="186"/>
      <c r="H998" s="186"/>
      <c r="I998" s="186"/>
      <c r="J998" s="186"/>
      <c r="K998" s="186"/>
      <c r="L998" s="186"/>
      <c r="M998" s="186"/>
      <c r="N998" s="186"/>
      <c r="O998" s="186"/>
      <c r="P998" s="186"/>
      <c r="Q998" s="186"/>
      <c r="R998" s="186"/>
      <c r="S998" s="186"/>
      <c r="T998" s="186"/>
      <c r="U998" s="186"/>
      <c r="V998" s="186"/>
      <c r="W998" s="186"/>
      <c r="X998" s="186"/>
      <c r="Y998" s="186"/>
      <c r="Z998" s="186"/>
      <c r="AA998" s="186"/>
      <c r="AB998" s="186"/>
      <c r="AC998" s="186"/>
      <c r="AD998" s="186"/>
      <c r="AE998" s="186"/>
    </row>
    <row r="999" spans="1:31">
      <c r="A999" s="186"/>
      <c r="B999" s="291"/>
      <c r="C999" s="186"/>
      <c r="D999" s="186"/>
      <c r="E999" s="186"/>
      <c r="F999" s="186"/>
      <c r="G999" s="186"/>
      <c r="H999" s="186"/>
      <c r="I999" s="186"/>
      <c r="J999" s="186"/>
      <c r="K999" s="186"/>
      <c r="L999" s="186"/>
      <c r="M999" s="186"/>
      <c r="N999" s="186"/>
      <c r="O999" s="186"/>
      <c r="P999" s="186"/>
      <c r="Q999" s="186"/>
      <c r="R999" s="186"/>
      <c r="S999" s="186"/>
      <c r="T999" s="186"/>
      <c r="U999" s="186"/>
      <c r="V999" s="186"/>
      <c r="W999" s="186"/>
      <c r="X999" s="186"/>
      <c r="Y999" s="186"/>
      <c r="Z999" s="186"/>
      <c r="AA999" s="186"/>
      <c r="AB999" s="186"/>
      <c r="AC999" s="186"/>
      <c r="AD999" s="186"/>
      <c r="AE999" s="186"/>
    </row>
    <row r="1000" spans="1:31">
      <c r="A1000" s="186"/>
      <c r="B1000" s="291"/>
      <c r="C1000" s="186"/>
      <c r="D1000" s="186"/>
      <c r="E1000" s="186"/>
      <c r="F1000" s="186"/>
      <c r="G1000" s="186"/>
      <c r="H1000" s="186"/>
      <c r="I1000" s="186"/>
      <c r="J1000" s="186"/>
      <c r="K1000" s="186"/>
      <c r="L1000" s="186"/>
      <c r="M1000" s="186"/>
      <c r="N1000" s="186"/>
      <c r="O1000" s="186"/>
      <c r="P1000" s="186"/>
      <c r="Q1000" s="186"/>
      <c r="R1000" s="186"/>
      <c r="S1000" s="186"/>
      <c r="T1000" s="186"/>
      <c r="U1000" s="186"/>
      <c r="V1000" s="186"/>
      <c r="W1000" s="186"/>
      <c r="X1000" s="186"/>
      <c r="Y1000" s="186"/>
      <c r="Z1000" s="186"/>
      <c r="AA1000" s="186"/>
      <c r="AB1000" s="186"/>
      <c r="AC1000" s="186"/>
      <c r="AD1000" s="186"/>
      <c r="AE1000" s="186"/>
    </row>
    <row r="1001" spans="1:31">
      <c r="A1001" s="186"/>
      <c r="B1001" s="291"/>
      <c r="C1001" s="186"/>
      <c r="D1001" s="186"/>
      <c r="E1001" s="186"/>
      <c r="F1001" s="186"/>
      <c r="G1001" s="186"/>
      <c r="H1001" s="186"/>
      <c r="I1001" s="186"/>
      <c r="J1001" s="186"/>
      <c r="K1001" s="186"/>
      <c r="L1001" s="186"/>
      <c r="M1001" s="186"/>
      <c r="N1001" s="186"/>
      <c r="O1001" s="186"/>
      <c r="P1001" s="186"/>
      <c r="Q1001" s="186"/>
      <c r="R1001" s="186"/>
      <c r="S1001" s="186"/>
      <c r="T1001" s="186"/>
      <c r="U1001" s="186"/>
      <c r="V1001" s="186"/>
      <c r="W1001" s="186"/>
      <c r="X1001" s="186"/>
      <c r="Y1001" s="186"/>
      <c r="Z1001" s="186"/>
      <c r="AA1001" s="186"/>
      <c r="AB1001" s="186"/>
      <c r="AC1001" s="186"/>
      <c r="AD1001" s="186"/>
      <c r="AE1001" s="186"/>
    </row>
    <row r="1002" spans="1:31">
      <c r="A1002" s="186"/>
      <c r="B1002" s="291"/>
      <c r="C1002" s="186"/>
      <c r="D1002" s="186"/>
      <c r="E1002" s="186"/>
      <c r="F1002" s="186"/>
      <c r="G1002" s="186"/>
      <c r="H1002" s="186"/>
      <c r="I1002" s="186"/>
      <c r="J1002" s="186"/>
      <c r="K1002" s="186"/>
      <c r="L1002" s="186"/>
      <c r="M1002" s="186"/>
      <c r="N1002" s="186"/>
      <c r="O1002" s="186"/>
      <c r="P1002" s="186"/>
      <c r="Q1002" s="186"/>
      <c r="R1002" s="186"/>
      <c r="S1002" s="186"/>
      <c r="T1002" s="186"/>
      <c r="U1002" s="186"/>
      <c r="V1002" s="186"/>
      <c r="W1002" s="186"/>
      <c r="X1002" s="186"/>
      <c r="Y1002" s="186"/>
      <c r="Z1002" s="186"/>
      <c r="AA1002" s="186"/>
      <c r="AB1002" s="186"/>
      <c r="AC1002" s="186"/>
      <c r="AD1002" s="186"/>
      <c r="AE1002" s="186"/>
    </row>
    <row r="1003" spans="1:31">
      <c r="A1003" s="186"/>
      <c r="B1003" s="291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  <c r="V1003" s="186"/>
      <c r="W1003" s="186"/>
      <c r="X1003" s="186"/>
      <c r="Y1003" s="186"/>
      <c r="Z1003" s="186"/>
      <c r="AA1003" s="186"/>
      <c r="AB1003" s="186"/>
      <c r="AC1003" s="186"/>
      <c r="AD1003" s="186"/>
      <c r="AE1003" s="186"/>
    </row>
    <row r="1004" spans="1:31">
      <c r="A1004" s="186"/>
      <c r="B1004" s="291"/>
      <c r="C1004" s="186"/>
      <c r="D1004" s="186"/>
      <c r="E1004" s="186"/>
      <c r="F1004" s="186"/>
      <c r="G1004" s="186"/>
      <c r="H1004" s="186"/>
      <c r="I1004" s="186"/>
      <c r="J1004" s="186"/>
      <c r="K1004" s="186"/>
      <c r="L1004" s="186"/>
      <c r="M1004" s="186"/>
      <c r="N1004" s="186"/>
      <c r="O1004" s="186"/>
      <c r="P1004" s="186"/>
      <c r="Q1004" s="186"/>
      <c r="R1004" s="186"/>
      <c r="S1004" s="186"/>
      <c r="T1004" s="186"/>
      <c r="U1004" s="186"/>
      <c r="V1004" s="186"/>
      <c r="W1004" s="186"/>
      <c r="X1004" s="186"/>
      <c r="Y1004" s="186"/>
      <c r="Z1004" s="186"/>
      <c r="AA1004" s="186"/>
      <c r="AB1004" s="186"/>
      <c r="AC1004" s="186"/>
      <c r="AD1004" s="186"/>
      <c r="AE1004" s="186"/>
    </row>
    <row r="1005" spans="1:31">
      <c r="A1005" s="186"/>
      <c r="B1005" s="291"/>
      <c r="C1005" s="186"/>
      <c r="D1005" s="186"/>
      <c r="E1005" s="186"/>
      <c r="F1005" s="186"/>
      <c r="G1005" s="186"/>
      <c r="H1005" s="186"/>
      <c r="I1005" s="186"/>
      <c r="J1005" s="186"/>
      <c r="K1005" s="186"/>
      <c r="L1005" s="186"/>
      <c r="M1005" s="186"/>
      <c r="N1005" s="186"/>
      <c r="O1005" s="186"/>
      <c r="P1005" s="186"/>
      <c r="Q1005" s="186"/>
      <c r="R1005" s="186"/>
      <c r="S1005" s="186"/>
      <c r="T1005" s="186"/>
      <c r="U1005" s="186"/>
      <c r="V1005" s="186"/>
      <c r="W1005" s="186"/>
      <c r="X1005" s="186"/>
      <c r="Y1005" s="186"/>
      <c r="Z1005" s="186"/>
      <c r="AA1005" s="186"/>
      <c r="AB1005" s="186"/>
      <c r="AC1005" s="186"/>
      <c r="AD1005" s="186"/>
      <c r="AE1005" s="186"/>
    </row>
    <row r="1006" spans="1:31">
      <c r="A1006" s="186"/>
      <c r="B1006" s="291"/>
      <c r="C1006" s="186"/>
      <c r="D1006" s="186"/>
      <c r="E1006" s="186"/>
      <c r="F1006" s="186"/>
      <c r="G1006" s="186"/>
      <c r="H1006" s="186"/>
      <c r="I1006" s="186"/>
      <c r="J1006" s="186"/>
      <c r="K1006" s="186"/>
      <c r="L1006" s="186"/>
      <c r="M1006" s="186"/>
      <c r="N1006" s="186"/>
      <c r="O1006" s="186"/>
      <c r="P1006" s="186"/>
      <c r="Q1006" s="186"/>
      <c r="R1006" s="186"/>
      <c r="S1006" s="186"/>
      <c r="T1006" s="186"/>
      <c r="U1006" s="186"/>
      <c r="V1006" s="186"/>
      <c r="W1006" s="186"/>
      <c r="X1006" s="186"/>
      <c r="Y1006" s="186"/>
      <c r="Z1006" s="186"/>
      <c r="AA1006" s="186"/>
      <c r="AB1006" s="186"/>
      <c r="AC1006" s="186"/>
      <c r="AD1006" s="186"/>
      <c r="AE1006" s="186"/>
    </row>
    <row r="1007" spans="1:31">
      <c r="A1007" s="186"/>
      <c r="B1007" s="291"/>
      <c r="C1007" s="186"/>
      <c r="D1007" s="186"/>
      <c r="E1007" s="186"/>
      <c r="F1007" s="186"/>
      <c r="G1007" s="186"/>
      <c r="H1007" s="186"/>
      <c r="I1007" s="186"/>
      <c r="J1007" s="186"/>
      <c r="K1007" s="186"/>
      <c r="L1007" s="186"/>
      <c r="M1007" s="186"/>
      <c r="N1007" s="186"/>
      <c r="O1007" s="186"/>
      <c r="P1007" s="186"/>
      <c r="Q1007" s="186"/>
      <c r="R1007" s="186"/>
      <c r="S1007" s="186"/>
      <c r="T1007" s="186"/>
      <c r="U1007" s="186"/>
      <c r="V1007" s="186"/>
      <c r="W1007" s="186"/>
      <c r="X1007" s="186"/>
      <c r="Y1007" s="186"/>
      <c r="Z1007" s="186"/>
      <c r="AA1007" s="186"/>
      <c r="AB1007" s="186"/>
      <c r="AC1007" s="186"/>
      <c r="AD1007" s="186"/>
      <c r="AE1007" s="186"/>
    </row>
    <row r="1008" spans="1:31">
      <c r="A1008" s="186"/>
      <c r="B1008" s="291"/>
      <c r="C1008" s="186"/>
      <c r="D1008" s="186"/>
      <c r="E1008" s="186"/>
      <c r="F1008" s="186"/>
      <c r="G1008" s="186"/>
      <c r="H1008" s="186"/>
      <c r="I1008" s="186"/>
      <c r="J1008" s="186"/>
      <c r="K1008" s="186"/>
      <c r="L1008" s="186"/>
      <c r="M1008" s="186"/>
      <c r="N1008" s="186"/>
      <c r="O1008" s="186"/>
      <c r="P1008" s="186"/>
      <c r="Q1008" s="186"/>
      <c r="R1008" s="186"/>
      <c r="S1008" s="186"/>
      <c r="T1008" s="186"/>
      <c r="U1008" s="186"/>
      <c r="V1008" s="186"/>
      <c r="W1008" s="186"/>
      <c r="X1008" s="186"/>
      <c r="Y1008" s="186"/>
      <c r="Z1008" s="186"/>
      <c r="AA1008" s="186"/>
      <c r="AB1008" s="186"/>
      <c r="AC1008" s="186"/>
      <c r="AD1008" s="186"/>
      <c r="AE1008" s="186"/>
    </row>
    <row r="1009" spans="1:31">
      <c r="A1009" s="186"/>
      <c r="B1009" s="291"/>
      <c r="C1009" s="186"/>
      <c r="D1009" s="186"/>
      <c r="E1009" s="186"/>
      <c r="F1009" s="186"/>
      <c r="G1009" s="186"/>
      <c r="H1009" s="186"/>
      <c r="I1009" s="186"/>
      <c r="J1009" s="186"/>
      <c r="K1009" s="186"/>
      <c r="L1009" s="186"/>
      <c r="M1009" s="186"/>
      <c r="N1009" s="186"/>
      <c r="O1009" s="186"/>
      <c r="P1009" s="186"/>
      <c r="Q1009" s="186"/>
      <c r="R1009" s="186"/>
      <c r="S1009" s="186"/>
      <c r="T1009" s="186"/>
      <c r="U1009" s="186"/>
      <c r="V1009" s="186"/>
      <c r="W1009" s="186"/>
      <c r="X1009" s="186"/>
      <c r="Y1009" s="186"/>
      <c r="Z1009" s="186"/>
      <c r="AA1009" s="186"/>
      <c r="AB1009" s="186"/>
      <c r="AC1009" s="186"/>
      <c r="AD1009" s="186"/>
      <c r="AE1009" s="186"/>
    </row>
    <row r="1010" spans="1:31">
      <c r="A1010" s="186"/>
      <c r="B1010" s="291"/>
      <c r="C1010" s="186"/>
      <c r="D1010" s="186"/>
      <c r="E1010" s="186"/>
      <c r="F1010" s="186"/>
      <c r="G1010" s="186"/>
      <c r="H1010" s="186"/>
      <c r="I1010" s="186"/>
      <c r="J1010" s="186"/>
      <c r="K1010" s="186"/>
      <c r="L1010" s="186"/>
      <c r="M1010" s="186"/>
      <c r="N1010" s="186"/>
      <c r="O1010" s="186"/>
      <c r="P1010" s="186"/>
      <c r="Q1010" s="186"/>
      <c r="R1010" s="186"/>
      <c r="S1010" s="186"/>
      <c r="T1010" s="186"/>
      <c r="U1010" s="186"/>
      <c r="V1010" s="186"/>
      <c r="W1010" s="186"/>
      <c r="X1010" s="186"/>
      <c r="Y1010" s="186"/>
      <c r="Z1010" s="186"/>
      <c r="AA1010" s="186"/>
      <c r="AB1010" s="186"/>
      <c r="AC1010" s="186"/>
      <c r="AD1010" s="186"/>
      <c r="AE1010" s="186"/>
    </row>
    <row r="1011" spans="1:31">
      <c r="A1011" s="186"/>
      <c r="B1011" s="291"/>
      <c r="C1011" s="186"/>
      <c r="D1011" s="186"/>
      <c r="E1011" s="186"/>
      <c r="F1011" s="186"/>
      <c r="G1011" s="186"/>
      <c r="H1011" s="186"/>
      <c r="I1011" s="186"/>
      <c r="J1011" s="186"/>
      <c r="K1011" s="186"/>
      <c r="L1011" s="186"/>
      <c r="M1011" s="186"/>
      <c r="N1011" s="186"/>
      <c r="O1011" s="186"/>
      <c r="P1011" s="186"/>
      <c r="Q1011" s="186"/>
      <c r="R1011" s="186"/>
      <c r="S1011" s="186"/>
      <c r="T1011" s="186"/>
      <c r="U1011" s="186"/>
      <c r="V1011" s="186"/>
      <c r="W1011" s="186"/>
      <c r="X1011" s="186"/>
      <c r="Y1011" s="186"/>
      <c r="Z1011" s="186"/>
      <c r="AA1011" s="186"/>
      <c r="AB1011" s="186"/>
      <c r="AC1011" s="186"/>
      <c r="AD1011" s="186"/>
      <c r="AE1011" s="186"/>
    </row>
    <row r="1012" spans="1:31">
      <c r="A1012" s="186"/>
      <c r="B1012" s="291"/>
      <c r="C1012" s="186"/>
      <c r="D1012" s="186"/>
      <c r="E1012" s="186"/>
      <c r="F1012" s="186"/>
      <c r="G1012" s="186"/>
      <c r="H1012" s="186"/>
      <c r="I1012" s="186"/>
      <c r="J1012" s="186"/>
      <c r="K1012" s="186"/>
      <c r="L1012" s="186"/>
      <c r="M1012" s="186"/>
      <c r="N1012" s="186"/>
      <c r="O1012" s="186"/>
      <c r="P1012" s="186"/>
      <c r="Q1012" s="186"/>
      <c r="R1012" s="186"/>
      <c r="S1012" s="186"/>
      <c r="T1012" s="186"/>
      <c r="U1012" s="186"/>
      <c r="V1012" s="186"/>
      <c r="W1012" s="186"/>
      <c r="X1012" s="186"/>
      <c r="Y1012" s="186"/>
      <c r="Z1012" s="186"/>
      <c r="AA1012" s="186"/>
      <c r="AB1012" s="186"/>
      <c r="AC1012" s="186"/>
      <c r="AD1012" s="186"/>
      <c r="AE1012" s="186"/>
    </row>
    <row r="1013" spans="1:31">
      <c r="A1013" s="186"/>
      <c r="B1013" s="291"/>
      <c r="C1013" s="186"/>
      <c r="D1013" s="186"/>
      <c r="E1013" s="186"/>
      <c r="F1013" s="186"/>
      <c r="G1013" s="186"/>
      <c r="H1013" s="186"/>
      <c r="I1013" s="186"/>
      <c r="J1013" s="186"/>
      <c r="K1013" s="186"/>
      <c r="L1013" s="186"/>
      <c r="M1013" s="186"/>
      <c r="N1013" s="186"/>
      <c r="O1013" s="186"/>
      <c r="P1013" s="186"/>
      <c r="Q1013" s="186"/>
      <c r="R1013" s="186"/>
      <c r="S1013" s="186"/>
      <c r="T1013" s="186"/>
      <c r="U1013" s="186"/>
      <c r="V1013" s="186"/>
      <c r="W1013" s="186"/>
      <c r="X1013" s="186"/>
      <c r="Y1013" s="186"/>
      <c r="Z1013" s="186"/>
      <c r="AA1013" s="186"/>
      <c r="AB1013" s="186"/>
      <c r="AC1013" s="186"/>
      <c r="AD1013" s="186"/>
      <c r="AE1013" s="186"/>
    </row>
    <row r="1014" spans="1:31">
      <c r="A1014" s="186"/>
      <c r="B1014" s="291"/>
      <c r="C1014" s="186"/>
      <c r="D1014" s="186"/>
      <c r="E1014" s="186"/>
      <c r="F1014" s="186"/>
      <c r="G1014" s="186"/>
      <c r="H1014" s="186"/>
      <c r="I1014" s="186"/>
      <c r="J1014" s="186"/>
      <c r="K1014" s="186"/>
      <c r="L1014" s="186"/>
      <c r="M1014" s="186"/>
      <c r="N1014" s="186"/>
      <c r="O1014" s="186"/>
      <c r="P1014" s="186"/>
      <c r="Q1014" s="186"/>
      <c r="R1014" s="186"/>
      <c r="S1014" s="186"/>
      <c r="T1014" s="186"/>
      <c r="U1014" s="186"/>
      <c r="V1014" s="186"/>
      <c r="W1014" s="186"/>
      <c r="X1014" s="186"/>
      <c r="Y1014" s="186"/>
      <c r="Z1014" s="186"/>
      <c r="AA1014" s="186"/>
      <c r="AB1014" s="186"/>
      <c r="AC1014" s="186"/>
      <c r="AD1014" s="186"/>
      <c r="AE1014" s="186"/>
    </row>
    <row r="1015" spans="1:31">
      <c r="A1015" s="186"/>
      <c r="B1015" s="291"/>
      <c r="C1015" s="186"/>
      <c r="D1015" s="186"/>
      <c r="E1015" s="186"/>
      <c r="F1015" s="186"/>
      <c r="G1015" s="186"/>
      <c r="H1015" s="186"/>
      <c r="I1015" s="186"/>
      <c r="J1015" s="186"/>
      <c r="K1015" s="186"/>
      <c r="L1015" s="186"/>
      <c r="M1015" s="186"/>
      <c r="N1015" s="186"/>
      <c r="O1015" s="186"/>
      <c r="P1015" s="186"/>
      <c r="Q1015" s="186"/>
      <c r="R1015" s="186"/>
      <c r="S1015" s="186"/>
      <c r="T1015" s="186"/>
      <c r="U1015" s="186"/>
      <c r="V1015" s="186"/>
      <c r="W1015" s="186"/>
      <c r="X1015" s="186"/>
      <c r="Y1015" s="186"/>
      <c r="Z1015" s="186"/>
      <c r="AA1015" s="186"/>
      <c r="AB1015" s="186"/>
      <c r="AC1015" s="186"/>
      <c r="AD1015" s="186"/>
      <c r="AE1015" s="186"/>
    </row>
    <row r="1016" spans="1:31">
      <c r="A1016" s="186"/>
      <c r="B1016" s="291"/>
      <c r="C1016" s="186"/>
      <c r="D1016" s="186"/>
      <c r="E1016" s="186"/>
      <c r="F1016" s="186"/>
      <c r="G1016" s="186"/>
      <c r="H1016" s="186"/>
      <c r="I1016" s="186"/>
      <c r="J1016" s="186"/>
      <c r="K1016" s="186"/>
      <c r="L1016" s="186"/>
      <c r="M1016" s="186"/>
      <c r="N1016" s="186"/>
      <c r="O1016" s="186"/>
      <c r="P1016" s="186"/>
      <c r="Q1016" s="186"/>
      <c r="R1016" s="186"/>
      <c r="S1016" s="186"/>
      <c r="T1016" s="186"/>
      <c r="U1016" s="186"/>
      <c r="V1016" s="186"/>
      <c r="W1016" s="186"/>
      <c r="X1016" s="186"/>
      <c r="Y1016" s="186"/>
      <c r="Z1016" s="186"/>
      <c r="AA1016" s="186"/>
      <c r="AB1016" s="186"/>
      <c r="AC1016" s="186"/>
      <c r="AD1016" s="186"/>
      <c r="AE1016" s="186"/>
    </row>
    <row r="1017" spans="1:31">
      <c r="A1017" s="186"/>
      <c r="B1017" s="291"/>
      <c r="C1017" s="186"/>
      <c r="D1017" s="186"/>
      <c r="E1017" s="186"/>
      <c r="F1017" s="186"/>
      <c r="G1017" s="186"/>
      <c r="H1017" s="186"/>
      <c r="I1017" s="186"/>
      <c r="J1017" s="186"/>
      <c r="K1017" s="186"/>
      <c r="L1017" s="186"/>
      <c r="M1017" s="186"/>
      <c r="N1017" s="186"/>
      <c r="O1017" s="186"/>
      <c r="P1017" s="186"/>
      <c r="Q1017" s="186"/>
      <c r="R1017" s="186"/>
      <c r="S1017" s="186"/>
      <c r="T1017" s="186"/>
      <c r="U1017" s="186"/>
      <c r="V1017" s="186"/>
      <c r="W1017" s="186"/>
      <c r="X1017" s="186"/>
      <c r="Y1017" s="186"/>
      <c r="Z1017" s="186"/>
      <c r="AA1017" s="186"/>
      <c r="AB1017" s="186"/>
      <c r="AC1017" s="186"/>
      <c r="AD1017" s="186"/>
      <c r="AE1017" s="186"/>
    </row>
    <row r="1018" spans="1:31">
      <c r="A1018" s="186"/>
      <c r="B1018" s="291"/>
      <c r="C1018" s="186"/>
      <c r="D1018" s="186"/>
      <c r="E1018" s="186"/>
      <c r="F1018" s="186"/>
      <c r="G1018" s="186"/>
      <c r="H1018" s="186"/>
      <c r="I1018" s="186"/>
      <c r="J1018" s="186"/>
      <c r="K1018" s="186"/>
      <c r="L1018" s="186"/>
      <c r="M1018" s="186"/>
      <c r="N1018" s="186"/>
      <c r="O1018" s="186"/>
      <c r="P1018" s="186"/>
      <c r="Q1018" s="186"/>
      <c r="R1018" s="186"/>
      <c r="S1018" s="186"/>
      <c r="T1018" s="186"/>
      <c r="U1018" s="186"/>
      <c r="V1018" s="186"/>
      <c r="W1018" s="186"/>
      <c r="X1018" s="186"/>
      <c r="Y1018" s="186"/>
      <c r="Z1018" s="186"/>
      <c r="AA1018" s="186"/>
      <c r="AB1018" s="186"/>
      <c r="AC1018" s="186"/>
      <c r="AD1018" s="186"/>
      <c r="AE1018" s="186"/>
    </row>
    <row r="1019" spans="1:31">
      <c r="A1019" s="186"/>
      <c r="B1019" s="291"/>
      <c r="C1019" s="186"/>
      <c r="D1019" s="186"/>
      <c r="E1019" s="186"/>
      <c r="F1019" s="186"/>
      <c r="G1019" s="186"/>
      <c r="H1019" s="186"/>
      <c r="I1019" s="186"/>
      <c r="J1019" s="186"/>
      <c r="K1019" s="186"/>
      <c r="L1019" s="186"/>
      <c r="M1019" s="186"/>
      <c r="N1019" s="186"/>
      <c r="O1019" s="186"/>
      <c r="P1019" s="186"/>
      <c r="Q1019" s="186"/>
      <c r="R1019" s="186"/>
      <c r="S1019" s="186"/>
      <c r="T1019" s="186"/>
      <c r="U1019" s="186"/>
      <c r="V1019" s="186"/>
      <c r="W1019" s="186"/>
      <c r="X1019" s="186"/>
      <c r="Y1019" s="186"/>
      <c r="Z1019" s="186"/>
      <c r="AA1019" s="186"/>
      <c r="AB1019" s="186"/>
      <c r="AC1019" s="186"/>
      <c r="AD1019" s="186"/>
      <c r="AE1019" s="186"/>
    </row>
    <row r="1020" spans="1:31">
      <c r="A1020" s="186"/>
      <c r="B1020" s="291"/>
      <c r="C1020" s="186"/>
      <c r="D1020" s="186"/>
      <c r="E1020" s="186"/>
      <c r="F1020" s="186"/>
      <c r="G1020" s="186"/>
      <c r="H1020" s="186"/>
      <c r="I1020" s="186"/>
      <c r="J1020" s="186"/>
      <c r="K1020" s="186"/>
      <c r="L1020" s="186"/>
      <c r="M1020" s="186"/>
      <c r="N1020" s="186"/>
      <c r="O1020" s="186"/>
      <c r="P1020" s="186"/>
      <c r="Q1020" s="186"/>
      <c r="R1020" s="186"/>
      <c r="S1020" s="186"/>
      <c r="T1020" s="186"/>
      <c r="U1020" s="186"/>
      <c r="V1020" s="186"/>
      <c r="W1020" s="186"/>
      <c r="X1020" s="186"/>
      <c r="Y1020" s="186"/>
      <c r="Z1020" s="186"/>
      <c r="AA1020" s="186"/>
      <c r="AB1020" s="186"/>
      <c r="AC1020" s="186"/>
      <c r="AD1020" s="186"/>
      <c r="AE1020" s="186"/>
    </row>
    <row r="1021" spans="1:31">
      <c r="A1021" s="186"/>
      <c r="B1021" s="291"/>
      <c r="C1021" s="186"/>
      <c r="D1021" s="186"/>
      <c r="E1021" s="186"/>
      <c r="F1021" s="186"/>
      <c r="G1021" s="186"/>
      <c r="H1021" s="186"/>
      <c r="I1021" s="186"/>
      <c r="J1021" s="186"/>
      <c r="K1021" s="186"/>
      <c r="L1021" s="186"/>
      <c r="M1021" s="186"/>
      <c r="N1021" s="186"/>
      <c r="O1021" s="186"/>
      <c r="P1021" s="186"/>
      <c r="Q1021" s="186"/>
      <c r="R1021" s="186"/>
      <c r="S1021" s="186"/>
      <c r="T1021" s="186"/>
      <c r="U1021" s="186"/>
      <c r="V1021" s="186"/>
      <c r="W1021" s="186"/>
      <c r="X1021" s="186"/>
      <c r="Y1021" s="186"/>
      <c r="Z1021" s="186"/>
      <c r="AA1021" s="186"/>
      <c r="AB1021" s="186"/>
      <c r="AC1021" s="186"/>
      <c r="AD1021" s="186"/>
      <c r="AE1021" s="186"/>
    </row>
    <row r="1022" spans="1:31">
      <c r="A1022" s="186"/>
      <c r="B1022" s="291"/>
      <c r="C1022" s="186"/>
      <c r="D1022" s="186"/>
      <c r="E1022" s="186"/>
      <c r="F1022" s="186"/>
      <c r="G1022" s="186"/>
      <c r="H1022" s="186"/>
      <c r="I1022" s="186"/>
      <c r="J1022" s="186"/>
      <c r="K1022" s="186"/>
      <c r="L1022" s="186"/>
      <c r="M1022" s="186"/>
      <c r="N1022" s="186"/>
      <c r="O1022" s="186"/>
      <c r="P1022" s="186"/>
      <c r="Q1022" s="186"/>
      <c r="R1022" s="186"/>
      <c r="S1022" s="186"/>
      <c r="T1022" s="186"/>
      <c r="U1022" s="186"/>
      <c r="V1022" s="186"/>
      <c r="W1022" s="186"/>
      <c r="X1022" s="186"/>
      <c r="Y1022" s="186"/>
      <c r="Z1022" s="186"/>
      <c r="AA1022" s="186"/>
      <c r="AB1022" s="186"/>
      <c r="AC1022" s="186"/>
      <c r="AD1022" s="186"/>
      <c r="AE1022" s="186"/>
    </row>
    <row r="1023" spans="1:31">
      <c r="A1023" s="186"/>
      <c r="B1023" s="291"/>
      <c r="C1023" s="186"/>
      <c r="D1023" s="186"/>
      <c r="E1023" s="186"/>
      <c r="F1023" s="186"/>
      <c r="G1023" s="186"/>
      <c r="H1023" s="186"/>
      <c r="I1023" s="186"/>
      <c r="J1023" s="186"/>
      <c r="K1023" s="186"/>
      <c r="L1023" s="186"/>
      <c r="M1023" s="186"/>
      <c r="N1023" s="186"/>
      <c r="O1023" s="186"/>
      <c r="P1023" s="186"/>
      <c r="Q1023" s="186"/>
      <c r="R1023" s="186"/>
      <c r="S1023" s="186"/>
      <c r="T1023" s="186"/>
      <c r="U1023" s="186"/>
      <c r="V1023" s="186"/>
      <c r="W1023" s="186"/>
      <c r="X1023" s="186"/>
      <c r="Y1023" s="186"/>
      <c r="Z1023" s="186"/>
      <c r="AA1023" s="186"/>
      <c r="AB1023" s="186"/>
      <c r="AC1023" s="186"/>
      <c r="AD1023" s="186"/>
      <c r="AE1023" s="186"/>
    </row>
    <row r="1024" spans="1:31">
      <c r="A1024" s="186"/>
      <c r="B1024" s="291"/>
      <c r="C1024" s="186"/>
      <c r="D1024" s="186"/>
      <c r="E1024" s="186"/>
      <c r="F1024" s="186"/>
      <c r="G1024" s="186"/>
      <c r="H1024" s="186"/>
      <c r="I1024" s="186"/>
      <c r="J1024" s="186"/>
      <c r="K1024" s="186"/>
      <c r="L1024" s="186"/>
      <c r="M1024" s="186"/>
      <c r="N1024" s="186"/>
      <c r="O1024" s="186"/>
      <c r="P1024" s="186"/>
      <c r="Q1024" s="186"/>
      <c r="R1024" s="186"/>
      <c r="S1024" s="186"/>
      <c r="T1024" s="186"/>
      <c r="U1024" s="186"/>
      <c r="V1024" s="186"/>
      <c r="W1024" s="186"/>
      <c r="X1024" s="186"/>
      <c r="Y1024" s="186"/>
      <c r="Z1024" s="186"/>
      <c r="AA1024" s="186"/>
      <c r="AB1024" s="186"/>
      <c r="AC1024" s="186"/>
      <c r="AD1024" s="186"/>
      <c r="AE1024" s="186"/>
    </row>
    <row r="1025" spans="1:31">
      <c r="A1025" s="186"/>
      <c r="B1025" s="291"/>
      <c r="C1025" s="186"/>
      <c r="D1025" s="186"/>
      <c r="E1025" s="186"/>
      <c r="F1025" s="186"/>
      <c r="G1025" s="186"/>
      <c r="H1025" s="186"/>
      <c r="I1025" s="186"/>
      <c r="J1025" s="186"/>
      <c r="K1025" s="186"/>
      <c r="L1025" s="186"/>
      <c r="M1025" s="186"/>
      <c r="N1025" s="186"/>
      <c r="O1025" s="186"/>
      <c r="P1025" s="186"/>
      <c r="Q1025" s="186"/>
      <c r="R1025" s="186"/>
      <c r="S1025" s="186"/>
      <c r="T1025" s="186"/>
      <c r="U1025" s="186"/>
      <c r="V1025" s="186"/>
      <c r="W1025" s="186"/>
      <c r="X1025" s="186"/>
      <c r="Y1025" s="186"/>
      <c r="Z1025" s="186"/>
      <c r="AA1025" s="186"/>
      <c r="AB1025" s="186"/>
      <c r="AC1025" s="186"/>
      <c r="AD1025" s="186"/>
      <c r="AE1025" s="186"/>
    </row>
    <row r="1026" spans="1:31">
      <c r="A1026" s="186"/>
      <c r="B1026" s="291"/>
      <c r="C1026" s="186"/>
      <c r="D1026" s="186"/>
      <c r="E1026" s="186"/>
      <c r="F1026" s="186"/>
      <c r="G1026" s="186"/>
      <c r="H1026" s="186"/>
      <c r="I1026" s="186"/>
      <c r="J1026" s="186"/>
      <c r="K1026" s="186"/>
      <c r="L1026" s="186"/>
      <c r="M1026" s="186"/>
      <c r="N1026" s="186"/>
      <c r="O1026" s="186"/>
      <c r="P1026" s="186"/>
      <c r="Q1026" s="186"/>
      <c r="R1026" s="186"/>
      <c r="S1026" s="186"/>
      <c r="T1026" s="186"/>
      <c r="U1026" s="186"/>
      <c r="V1026" s="186"/>
      <c r="W1026" s="186"/>
      <c r="X1026" s="186"/>
      <c r="Y1026" s="186"/>
      <c r="Z1026" s="186"/>
      <c r="AA1026" s="186"/>
      <c r="AB1026" s="186"/>
      <c r="AC1026" s="186"/>
      <c r="AD1026" s="186"/>
      <c r="AE1026" s="186"/>
    </row>
    <row r="1027" spans="1:31">
      <c r="A1027" s="186"/>
      <c r="B1027" s="291"/>
      <c r="C1027" s="186"/>
      <c r="D1027" s="186"/>
      <c r="E1027" s="186"/>
      <c r="F1027" s="186"/>
      <c r="G1027" s="186"/>
      <c r="H1027" s="186"/>
      <c r="I1027" s="186"/>
      <c r="J1027" s="186"/>
      <c r="K1027" s="186"/>
      <c r="L1027" s="186"/>
      <c r="M1027" s="186"/>
      <c r="N1027" s="186"/>
      <c r="O1027" s="186"/>
      <c r="P1027" s="186"/>
      <c r="Q1027" s="186"/>
      <c r="R1027" s="186"/>
      <c r="S1027" s="186"/>
      <c r="T1027" s="186"/>
      <c r="U1027" s="186"/>
      <c r="V1027" s="186"/>
      <c r="W1027" s="186"/>
      <c r="X1027" s="186"/>
      <c r="Y1027" s="186"/>
      <c r="Z1027" s="186"/>
      <c r="AA1027" s="186"/>
      <c r="AB1027" s="186"/>
      <c r="AC1027" s="186"/>
      <c r="AD1027" s="186"/>
      <c r="AE1027" s="186"/>
    </row>
    <row r="1028" spans="1:31">
      <c r="A1028" s="186"/>
      <c r="B1028" s="291"/>
      <c r="C1028" s="186"/>
      <c r="D1028" s="186"/>
      <c r="E1028" s="186"/>
      <c r="F1028" s="186"/>
      <c r="G1028" s="186"/>
      <c r="H1028" s="186"/>
      <c r="I1028" s="186"/>
      <c r="J1028" s="186"/>
      <c r="K1028" s="186"/>
      <c r="L1028" s="186"/>
      <c r="M1028" s="186"/>
      <c r="N1028" s="186"/>
      <c r="O1028" s="186"/>
      <c r="P1028" s="186"/>
      <c r="Q1028" s="186"/>
      <c r="R1028" s="186"/>
      <c r="S1028" s="186"/>
      <c r="T1028" s="186"/>
      <c r="U1028" s="186"/>
      <c r="V1028" s="186"/>
      <c r="W1028" s="186"/>
      <c r="X1028" s="186"/>
      <c r="Y1028" s="186"/>
      <c r="Z1028" s="186"/>
      <c r="AA1028" s="186"/>
      <c r="AB1028" s="186"/>
      <c r="AC1028" s="186"/>
      <c r="AD1028" s="186"/>
      <c r="AE1028" s="186"/>
    </row>
    <row r="1029" spans="1:31">
      <c r="A1029" s="186"/>
      <c r="B1029" s="291"/>
      <c r="C1029" s="186"/>
      <c r="D1029" s="186"/>
      <c r="E1029" s="186"/>
      <c r="F1029" s="186"/>
      <c r="G1029" s="186"/>
      <c r="H1029" s="186"/>
      <c r="I1029" s="186"/>
      <c r="J1029" s="186"/>
      <c r="K1029" s="186"/>
      <c r="L1029" s="186"/>
      <c r="M1029" s="186"/>
      <c r="N1029" s="186"/>
      <c r="O1029" s="186"/>
      <c r="P1029" s="186"/>
      <c r="Q1029" s="186"/>
      <c r="R1029" s="186"/>
      <c r="S1029" s="186"/>
      <c r="T1029" s="186"/>
      <c r="U1029" s="186"/>
      <c r="V1029" s="186"/>
      <c r="W1029" s="186"/>
      <c r="X1029" s="186"/>
      <c r="Y1029" s="186"/>
      <c r="Z1029" s="186"/>
      <c r="AA1029" s="186"/>
      <c r="AB1029" s="186"/>
      <c r="AC1029" s="186"/>
      <c r="AD1029" s="186"/>
      <c r="AE1029" s="186"/>
    </row>
    <row r="1030" spans="1:31">
      <c r="A1030" s="186"/>
      <c r="B1030" s="291"/>
      <c r="C1030" s="186"/>
      <c r="D1030" s="186"/>
      <c r="E1030" s="186"/>
      <c r="F1030" s="186"/>
      <c r="G1030" s="186"/>
      <c r="H1030" s="186"/>
      <c r="I1030" s="186"/>
      <c r="J1030" s="186"/>
      <c r="K1030" s="186"/>
      <c r="L1030" s="186"/>
      <c r="M1030" s="186"/>
      <c r="N1030" s="186"/>
      <c r="O1030" s="186"/>
      <c r="P1030" s="186"/>
      <c r="Q1030" s="186"/>
      <c r="R1030" s="186"/>
      <c r="S1030" s="186"/>
      <c r="T1030" s="186"/>
      <c r="U1030" s="186"/>
      <c r="V1030" s="186"/>
      <c r="W1030" s="186"/>
      <c r="X1030" s="186"/>
      <c r="Y1030" s="186"/>
      <c r="Z1030" s="186"/>
      <c r="AA1030" s="186"/>
      <c r="AB1030" s="186"/>
      <c r="AC1030" s="186"/>
      <c r="AD1030" s="186"/>
      <c r="AE1030" s="186"/>
    </row>
    <row r="1031" spans="1:31">
      <c r="A1031" s="186"/>
      <c r="B1031" s="291"/>
      <c r="C1031" s="186"/>
      <c r="D1031" s="186"/>
      <c r="E1031" s="186"/>
      <c r="F1031" s="186"/>
      <c r="G1031" s="186"/>
      <c r="H1031" s="186"/>
      <c r="I1031" s="186"/>
      <c r="J1031" s="186"/>
      <c r="K1031" s="186"/>
      <c r="L1031" s="186"/>
      <c r="M1031" s="186"/>
      <c r="N1031" s="186"/>
      <c r="O1031" s="186"/>
      <c r="P1031" s="186"/>
      <c r="Q1031" s="186"/>
      <c r="R1031" s="186"/>
      <c r="S1031" s="186"/>
      <c r="T1031" s="186"/>
      <c r="U1031" s="186"/>
      <c r="V1031" s="186"/>
      <c r="W1031" s="186"/>
      <c r="X1031" s="186"/>
      <c r="Y1031" s="186"/>
      <c r="Z1031" s="186"/>
      <c r="AA1031" s="186"/>
      <c r="AB1031" s="186"/>
      <c r="AC1031" s="186"/>
      <c r="AD1031" s="186"/>
      <c r="AE1031" s="186"/>
    </row>
    <row r="1032" spans="1:31">
      <c r="A1032" s="186"/>
      <c r="B1032" s="291"/>
      <c r="C1032" s="186"/>
      <c r="D1032" s="186"/>
      <c r="E1032" s="186"/>
      <c r="F1032" s="186"/>
      <c r="G1032" s="186"/>
      <c r="H1032" s="186"/>
      <c r="I1032" s="186"/>
      <c r="J1032" s="186"/>
      <c r="K1032" s="186"/>
      <c r="L1032" s="186"/>
      <c r="M1032" s="186"/>
      <c r="N1032" s="186"/>
      <c r="O1032" s="186"/>
      <c r="P1032" s="186"/>
      <c r="Q1032" s="186"/>
      <c r="R1032" s="186"/>
      <c r="S1032" s="186"/>
      <c r="T1032" s="186"/>
      <c r="U1032" s="186"/>
      <c r="V1032" s="186"/>
      <c r="W1032" s="186"/>
      <c r="X1032" s="186"/>
      <c r="Y1032" s="186"/>
      <c r="Z1032" s="186"/>
      <c r="AA1032" s="186"/>
      <c r="AB1032" s="186"/>
      <c r="AC1032" s="186"/>
      <c r="AD1032" s="186"/>
      <c r="AE1032" s="186"/>
    </row>
    <row r="1033" spans="1:31">
      <c r="A1033" s="186"/>
      <c r="B1033" s="291"/>
      <c r="C1033" s="186"/>
      <c r="D1033" s="186"/>
      <c r="E1033" s="186"/>
      <c r="F1033" s="186"/>
      <c r="G1033" s="186"/>
      <c r="H1033" s="186"/>
      <c r="I1033" s="186"/>
      <c r="J1033" s="186"/>
      <c r="K1033" s="186"/>
      <c r="L1033" s="186"/>
      <c r="M1033" s="186"/>
      <c r="N1033" s="186"/>
      <c r="O1033" s="186"/>
      <c r="P1033" s="186"/>
      <c r="Q1033" s="186"/>
      <c r="R1033" s="186"/>
      <c r="S1033" s="186"/>
      <c r="T1033" s="186"/>
      <c r="U1033" s="186"/>
      <c r="V1033" s="186"/>
      <c r="W1033" s="186"/>
      <c r="X1033" s="186"/>
      <c r="Y1033" s="186"/>
      <c r="Z1033" s="186"/>
      <c r="AA1033" s="186"/>
      <c r="AB1033" s="186"/>
      <c r="AC1033" s="186"/>
      <c r="AD1033" s="186"/>
      <c r="AE1033" s="186"/>
    </row>
    <row r="1034" spans="1:31">
      <c r="A1034" s="186"/>
      <c r="B1034" s="291"/>
      <c r="C1034" s="186"/>
      <c r="D1034" s="186"/>
      <c r="E1034" s="186"/>
      <c r="F1034" s="186"/>
      <c r="G1034" s="186"/>
      <c r="H1034" s="186"/>
      <c r="I1034" s="186"/>
      <c r="J1034" s="186"/>
      <c r="K1034" s="186"/>
      <c r="L1034" s="186"/>
      <c r="M1034" s="186"/>
      <c r="N1034" s="186"/>
      <c r="O1034" s="186"/>
      <c r="P1034" s="186"/>
      <c r="Q1034" s="186"/>
      <c r="R1034" s="186"/>
      <c r="S1034" s="186"/>
      <c r="T1034" s="186"/>
      <c r="U1034" s="186"/>
      <c r="V1034" s="186"/>
      <c r="W1034" s="186"/>
      <c r="X1034" s="186"/>
      <c r="Y1034" s="186"/>
      <c r="Z1034" s="186"/>
      <c r="AA1034" s="186"/>
      <c r="AB1034" s="186"/>
      <c r="AC1034" s="186"/>
      <c r="AD1034" s="186"/>
      <c r="AE1034" s="186"/>
    </row>
    <row r="1035" spans="1:31">
      <c r="A1035" s="186"/>
      <c r="B1035" s="291"/>
      <c r="C1035" s="186"/>
      <c r="D1035" s="186"/>
      <c r="E1035" s="186"/>
      <c r="F1035" s="186"/>
      <c r="G1035" s="186"/>
      <c r="H1035" s="186"/>
      <c r="I1035" s="186"/>
      <c r="J1035" s="186"/>
      <c r="K1035" s="186"/>
      <c r="L1035" s="186"/>
      <c r="M1035" s="186"/>
      <c r="N1035" s="186"/>
      <c r="O1035" s="186"/>
      <c r="P1035" s="186"/>
      <c r="Q1035" s="186"/>
      <c r="R1035" s="186"/>
      <c r="S1035" s="186"/>
      <c r="T1035" s="186"/>
      <c r="U1035" s="186"/>
      <c r="V1035" s="186"/>
      <c r="W1035" s="186"/>
      <c r="X1035" s="186"/>
      <c r="Y1035" s="186"/>
      <c r="Z1035" s="186"/>
      <c r="AA1035" s="186"/>
      <c r="AB1035" s="186"/>
      <c r="AC1035" s="186"/>
      <c r="AD1035" s="186"/>
      <c r="AE1035" s="186"/>
    </row>
    <row r="1036" spans="1:31">
      <c r="A1036" s="186"/>
      <c r="B1036" s="291"/>
      <c r="C1036" s="186"/>
      <c r="D1036" s="186"/>
      <c r="E1036" s="186"/>
      <c r="F1036" s="186"/>
      <c r="G1036" s="186"/>
      <c r="H1036" s="186"/>
      <c r="I1036" s="186"/>
      <c r="J1036" s="186"/>
      <c r="K1036" s="186"/>
      <c r="L1036" s="186"/>
      <c r="M1036" s="186"/>
      <c r="N1036" s="186"/>
      <c r="O1036" s="186"/>
      <c r="P1036" s="186"/>
      <c r="Q1036" s="186"/>
      <c r="R1036" s="186"/>
      <c r="S1036" s="186"/>
      <c r="T1036" s="186"/>
      <c r="U1036" s="186"/>
      <c r="V1036" s="186"/>
      <c r="W1036" s="186"/>
      <c r="X1036" s="186"/>
      <c r="Y1036" s="186"/>
      <c r="Z1036" s="186"/>
      <c r="AA1036" s="186"/>
      <c r="AB1036" s="186"/>
      <c r="AC1036" s="186"/>
      <c r="AD1036" s="186"/>
      <c r="AE1036" s="186"/>
    </row>
    <row r="1037" spans="1:31">
      <c r="A1037" s="186"/>
      <c r="B1037" s="291"/>
      <c r="C1037" s="186"/>
      <c r="D1037" s="186"/>
      <c r="E1037" s="186"/>
      <c r="F1037" s="186"/>
      <c r="G1037" s="186"/>
      <c r="H1037" s="186"/>
      <c r="I1037" s="186"/>
      <c r="J1037" s="186"/>
      <c r="K1037" s="186"/>
      <c r="L1037" s="186"/>
      <c r="M1037" s="186"/>
      <c r="N1037" s="186"/>
      <c r="O1037" s="186"/>
      <c r="P1037" s="186"/>
      <c r="Q1037" s="186"/>
      <c r="R1037" s="186"/>
      <c r="S1037" s="186"/>
      <c r="T1037" s="186"/>
      <c r="U1037" s="186"/>
      <c r="V1037" s="186"/>
      <c r="W1037" s="186"/>
      <c r="X1037" s="186"/>
      <c r="Y1037" s="186"/>
      <c r="Z1037" s="186"/>
      <c r="AA1037" s="186"/>
      <c r="AB1037" s="186"/>
      <c r="AC1037" s="186"/>
      <c r="AD1037" s="186"/>
      <c r="AE1037" s="186"/>
    </row>
    <row r="1038" spans="1:31">
      <c r="A1038" s="186"/>
      <c r="B1038" s="291"/>
      <c r="C1038" s="186"/>
      <c r="D1038" s="186"/>
      <c r="E1038" s="186"/>
      <c r="F1038" s="186"/>
      <c r="G1038" s="186"/>
      <c r="H1038" s="186"/>
      <c r="I1038" s="186"/>
      <c r="J1038" s="186"/>
      <c r="K1038" s="186"/>
      <c r="L1038" s="186"/>
      <c r="M1038" s="186"/>
      <c r="N1038" s="186"/>
      <c r="O1038" s="186"/>
      <c r="P1038" s="186"/>
      <c r="Q1038" s="186"/>
      <c r="R1038" s="186"/>
      <c r="S1038" s="186"/>
      <c r="T1038" s="186"/>
      <c r="U1038" s="186"/>
      <c r="V1038" s="186"/>
      <c r="W1038" s="186"/>
      <c r="X1038" s="186"/>
      <c r="Y1038" s="186"/>
      <c r="Z1038" s="186"/>
      <c r="AA1038" s="186"/>
      <c r="AB1038" s="186"/>
      <c r="AC1038" s="186"/>
      <c r="AD1038" s="186"/>
      <c r="AE1038" s="186"/>
    </row>
    <row r="1039" spans="1:31">
      <c r="A1039" s="186"/>
      <c r="B1039" s="291"/>
      <c r="C1039" s="186"/>
      <c r="D1039" s="186"/>
      <c r="E1039" s="186"/>
      <c r="F1039" s="186"/>
      <c r="G1039" s="186"/>
      <c r="H1039" s="186"/>
      <c r="I1039" s="186"/>
      <c r="J1039" s="186"/>
      <c r="K1039" s="186"/>
      <c r="L1039" s="186"/>
      <c r="M1039" s="186"/>
      <c r="N1039" s="186"/>
      <c r="O1039" s="186"/>
      <c r="P1039" s="186"/>
      <c r="Q1039" s="186"/>
      <c r="R1039" s="186"/>
      <c r="S1039" s="186"/>
      <c r="T1039" s="186"/>
      <c r="U1039" s="186"/>
      <c r="V1039" s="186"/>
      <c r="W1039" s="186"/>
      <c r="X1039" s="186"/>
      <c r="Y1039" s="186"/>
      <c r="Z1039" s="186"/>
      <c r="AA1039" s="186"/>
      <c r="AB1039" s="186"/>
      <c r="AC1039" s="186"/>
      <c r="AD1039" s="186"/>
      <c r="AE1039" s="186"/>
    </row>
    <row r="1040" spans="1:31">
      <c r="A1040" s="186"/>
      <c r="B1040" s="291"/>
      <c r="C1040" s="186"/>
      <c r="D1040" s="186"/>
      <c r="E1040" s="186"/>
      <c r="F1040" s="186"/>
      <c r="G1040" s="186"/>
      <c r="H1040" s="186"/>
      <c r="I1040" s="186"/>
      <c r="J1040" s="186"/>
      <c r="K1040" s="186"/>
      <c r="L1040" s="186"/>
      <c r="M1040" s="186"/>
      <c r="N1040" s="186"/>
      <c r="O1040" s="186"/>
      <c r="P1040" s="186"/>
      <c r="Q1040" s="186"/>
      <c r="R1040" s="186"/>
      <c r="S1040" s="186"/>
      <c r="T1040" s="186"/>
      <c r="U1040" s="186"/>
      <c r="V1040" s="186"/>
      <c r="W1040" s="186"/>
      <c r="X1040" s="186"/>
      <c r="Y1040" s="186"/>
      <c r="Z1040" s="186"/>
      <c r="AA1040" s="186"/>
      <c r="AB1040" s="186"/>
      <c r="AC1040" s="186"/>
      <c r="AD1040" s="186"/>
      <c r="AE1040" s="186"/>
    </row>
    <row r="1041" spans="1:31">
      <c r="A1041" s="186"/>
      <c r="B1041" s="291"/>
      <c r="C1041" s="186"/>
      <c r="D1041" s="186"/>
      <c r="E1041" s="186"/>
      <c r="F1041" s="186"/>
      <c r="G1041" s="186"/>
      <c r="H1041" s="186"/>
      <c r="I1041" s="186"/>
      <c r="J1041" s="186"/>
      <c r="K1041" s="186"/>
      <c r="L1041" s="186"/>
      <c r="M1041" s="186"/>
      <c r="N1041" s="186"/>
      <c r="O1041" s="186"/>
      <c r="P1041" s="186"/>
      <c r="Q1041" s="186"/>
      <c r="R1041" s="186"/>
      <c r="S1041" s="186"/>
      <c r="T1041" s="186"/>
      <c r="U1041" s="186"/>
      <c r="V1041" s="186"/>
      <c r="W1041" s="186"/>
      <c r="X1041" s="186"/>
      <c r="Y1041" s="186"/>
      <c r="Z1041" s="186"/>
      <c r="AA1041" s="186"/>
      <c r="AB1041" s="186"/>
      <c r="AC1041" s="186"/>
      <c r="AD1041" s="186"/>
      <c r="AE1041" s="186"/>
    </row>
    <row r="1042" spans="1:31">
      <c r="A1042" s="186"/>
      <c r="B1042" s="291"/>
      <c r="C1042" s="186"/>
      <c r="D1042" s="186"/>
      <c r="E1042" s="186"/>
      <c r="F1042" s="186"/>
      <c r="G1042" s="186"/>
      <c r="H1042" s="186"/>
      <c r="I1042" s="186"/>
      <c r="J1042" s="186"/>
      <c r="K1042" s="186"/>
      <c r="L1042" s="186"/>
      <c r="M1042" s="186"/>
      <c r="N1042" s="186"/>
      <c r="O1042" s="186"/>
      <c r="P1042" s="186"/>
      <c r="Q1042" s="186"/>
      <c r="R1042" s="186"/>
      <c r="S1042" s="186"/>
      <c r="T1042" s="186"/>
      <c r="U1042" s="186"/>
      <c r="V1042" s="186"/>
      <c r="W1042" s="186"/>
      <c r="X1042" s="186"/>
      <c r="Y1042" s="186"/>
      <c r="Z1042" s="186"/>
      <c r="AA1042" s="186"/>
      <c r="AB1042" s="186"/>
      <c r="AC1042" s="186"/>
      <c r="AD1042" s="186"/>
      <c r="AE1042" s="186"/>
    </row>
    <row r="1043" spans="1:31">
      <c r="A1043" s="186"/>
      <c r="B1043" s="291"/>
      <c r="C1043" s="186"/>
      <c r="D1043" s="186"/>
      <c r="E1043" s="186"/>
      <c r="F1043" s="186"/>
      <c r="G1043" s="186"/>
      <c r="H1043" s="186"/>
      <c r="I1043" s="186"/>
      <c r="J1043" s="186"/>
      <c r="K1043" s="186"/>
      <c r="L1043" s="186"/>
      <c r="M1043" s="186"/>
      <c r="N1043" s="186"/>
      <c r="O1043" s="186"/>
      <c r="P1043" s="186"/>
      <c r="Q1043" s="186"/>
      <c r="R1043" s="186"/>
      <c r="S1043" s="186"/>
      <c r="T1043" s="186"/>
      <c r="U1043" s="186"/>
      <c r="V1043" s="186"/>
      <c r="W1043" s="186"/>
      <c r="X1043" s="186"/>
      <c r="Y1043" s="186"/>
      <c r="Z1043" s="186"/>
      <c r="AA1043" s="186"/>
      <c r="AB1043" s="186"/>
      <c r="AC1043" s="186"/>
      <c r="AD1043" s="186"/>
      <c r="AE1043" s="186"/>
    </row>
    <row r="1044" spans="1:31">
      <c r="A1044" s="186"/>
      <c r="B1044" s="291"/>
      <c r="C1044" s="186"/>
      <c r="D1044" s="186"/>
      <c r="E1044" s="186"/>
      <c r="F1044" s="186"/>
      <c r="G1044" s="186"/>
      <c r="H1044" s="186"/>
      <c r="I1044" s="186"/>
      <c r="J1044" s="186"/>
      <c r="K1044" s="186"/>
      <c r="L1044" s="186"/>
      <c r="M1044" s="186"/>
      <c r="N1044" s="186"/>
      <c r="O1044" s="186"/>
      <c r="P1044" s="186"/>
      <c r="Q1044" s="186"/>
      <c r="R1044" s="186"/>
      <c r="S1044" s="186"/>
      <c r="T1044" s="186"/>
      <c r="U1044" s="186"/>
      <c r="V1044" s="186"/>
      <c r="W1044" s="186"/>
      <c r="X1044" s="186"/>
      <c r="Y1044" s="186"/>
      <c r="Z1044" s="186"/>
      <c r="AA1044" s="186"/>
      <c r="AB1044" s="186"/>
      <c r="AC1044" s="186"/>
      <c r="AD1044" s="186"/>
      <c r="AE1044" s="186"/>
    </row>
    <row r="1045" spans="1:31">
      <c r="A1045" s="186"/>
      <c r="B1045" s="291"/>
      <c r="C1045" s="186"/>
      <c r="D1045" s="186"/>
      <c r="E1045" s="186"/>
      <c r="F1045" s="186"/>
      <c r="G1045" s="186"/>
      <c r="H1045" s="186"/>
      <c r="I1045" s="186"/>
      <c r="J1045" s="186"/>
      <c r="K1045" s="186"/>
      <c r="L1045" s="186"/>
      <c r="M1045" s="186"/>
      <c r="N1045" s="186"/>
      <c r="O1045" s="186"/>
      <c r="P1045" s="186"/>
      <c r="Q1045" s="186"/>
      <c r="R1045" s="186"/>
      <c r="S1045" s="186"/>
      <c r="T1045" s="186"/>
      <c r="U1045" s="186"/>
      <c r="V1045" s="186"/>
      <c r="W1045" s="186"/>
      <c r="X1045" s="186"/>
      <c r="Y1045" s="186"/>
      <c r="Z1045" s="186"/>
      <c r="AA1045" s="186"/>
      <c r="AB1045" s="186"/>
      <c r="AC1045" s="186"/>
      <c r="AD1045" s="186"/>
      <c r="AE1045" s="186"/>
    </row>
    <row r="1046" spans="1:31">
      <c r="A1046" s="186"/>
      <c r="B1046" s="291"/>
      <c r="C1046" s="186"/>
      <c r="D1046" s="186"/>
      <c r="E1046" s="186"/>
      <c r="F1046" s="186"/>
      <c r="G1046" s="186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  <c r="S1046" s="186"/>
      <c r="T1046" s="186"/>
      <c r="U1046" s="186"/>
      <c r="V1046" s="186"/>
      <c r="W1046" s="186"/>
      <c r="X1046" s="186"/>
      <c r="Y1046" s="186"/>
      <c r="Z1046" s="186"/>
      <c r="AA1046" s="186"/>
      <c r="AB1046" s="186"/>
      <c r="AC1046" s="186"/>
      <c r="AD1046" s="186"/>
      <c r="AE1046" s="186"/>
    </row>
    <row r="1047" spans="1:31">
      <c r="A1047" s="186"/>
      <c r="B1047" s="291"/>
      <c r="C1047" s="186"/>
      <c r="D1047" s="186"/>
      <c r="E1047" s="186"/>
      <c r="F1047" s="186"/>
      <c r="G1047" s="186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  <c r="S1047" s="186"/>
      <c r="T1047" s="186"/>
      <c r="U1047" s="186"/>
      <c r="V1047" s="186"/>
      <c r="W1047" s="186"/>
      <c r="X1047" s="186"/>
      <c r="Y1047" s="186"/>
      <c r="Z1047" s="186"/>
      <c r="AA1047" s="186"/>
      <c r="AB1047" s="186"/>
      <c r="AC1047" s="186"/>
      <c r="AD1047" s="186"/>
      <c r="AE1047" s="186"/>
    </row>
    <row r="1048" spans="1:31">
      <c r="A1048" s="186"/>
      <c r="B1048" s="291"/>
      <c r="C1048" s="186"/>
      <c r="D1048" s="186"/>
      <c r="E1048" s="186"/>
      <c r="F1048" s="186"/>
      <c r="G1048" s="186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  <c r="S1048" s="186"/>
      <c r="T1048" s="186"/>
      <c r="U1048" s="186"/>
      <c r="V1048" s="186"/>
      <c r="W1048" s="186"/>
      <c r="X1048" s="186"/>
      <c r="Y1048" s="186"/>
      <c r="Z1048" s="186"/>
      <c r="AA1048" s="186"/>
      <c r="AB1048" s="186"/>
      <c r="AC1048" s="186"/>
      <c r="AD1048" s="186"/>
      <c r="AE1048" s="186"/>
    </row>
    <row r="1049" spans="1:31">
      <c r="A1049" s="186"/>
      <c r="B1049" s="291"/>
      <c r="C1049" s="186"/>
      <c r="D1049" s="186"/>
      <c r="E1049" s="186"/>
      <c r="F1049" s="186"/>
      <c r="G1049" s="186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  <c r="S1049" s="186"/>
      <c r="T1049" s="186"/>
      <c r="U1049" s="186"/>
      <c r="V1049" s="186"/>
      <c r="W1049" s="186"/>
      <c r="X1049" s="186"/>
      <c r="Y1049" s="186"/>
      <c r="Z1049" s="186"/>
      <c r="AA1049" s="186"/>
      <c r="AB1049" s="186"/>
      <c r="AC1049" s="186"/>
      <c r="AD1049" s="186"/>
      <c r="AE1049" s="186"/>
    </row>
    <row r="1050" spans="1:31">
      <c r="A1050" s="186"/>
      <c r="B1050" s="291"/>
      <c r="C1050" s="186"/>
      <c r="D1050" s="186"/>
      <c r="E1050" s="186"/>
      <c r="F1050" s="186"/>
      <c r="G1050" s="186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  <c r="S1050" s="186"/>
      <c r="T1050" s="186"/>
      <c r="U1050" s="186"/>
      <c r="V1050" s="186"/>
      <c r="W1050" s="186"/>
      <c r="X1050" s="186"/>
      <c r="Y1050" s="186"/>
      <c r="Z1050" s="186"/>
      <c r="AA1050" s="186"/>
      <c r="AB1050" s="186"/>
      <c r="AC1050" s="186"/>
      <c r="AD1050" s="186"/>
      <c r="AE1050" s="186"/>
    </row>
    <row r="1051" spans="1:31">
      <c r="A1051" s="186"/>
      <c r="B1051" s="291"/>
      <c r="C1051" s="186"/>
      <c r="D1051" s="186"/>
      <c r="E1051" s="186"/>
      <c r="F1051" s="186"/>
      <c r="G1051" s="186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  <c r="S1051" s="186"/>
      <c r="T1051" s="186"/>
      <c r="U1051" s="186"/>
      <c r="V1051" s="186"/>
      <c r="W1051" s="186"/>
      <c r="X1051" s="186"/>
      <c r="Y1051" s="186"/>
      <c r="Z1051" s="186"/>
      <c r="AA1051" s="186"/>
      <c r="AB1051" s="186"/>
      <c r="AC1051" s="186"/>
      <c r="AD1051" s="186"/>
      <c r="AE1051" s="186"/>
    </row>
    <row r="1052" spans="1:31">
      <c r="A1052" s="186"/>
      <c r="B1052" s="291"/>
      <c r="C1052" s="186"/>
      <c r="D1052" s="186"/>
      <c r="E1052" s="186"/>
      <c r="F1052" s="186"/>
      <c r="G1052" s="186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  <c r="S1052" s="186"/>
      <c r="T1052" s="186"/>
      <c r="U1052" s="186"/>
      <c r="V1052" s="186"/>
      <c r="W1052" s="186"/>
      <c r="X1052" s="186"/>
      <c r="Y1052" s="186"/>
      <c r="Z1052" s="186"/>
      <c r="AA1052" s="186"/>
      <c r="AB1052" s="186"/>
      <c r="AC1052" s="186"/>
      <c r="AD1052" s="186"/>
      <c r="AE1052" s="186"/>
    </row>
    <row r="1053" spans="1:31">
      <c r="A1053" s="186"/>
      <c r="B1053" s="291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  <c r="V1053" s="186"/>
      <c r="W1053" s="186"/>
      <c r="X1053" s="186"/>
      <c r="Y1053" s="186"/>
      <c r="Z1053" s="186"/>
      <c r="AA1053" s="186"/>
      <c r="AB1053" s="186"/>
      <c r="AC1053" s="186"/>
      <c r="AD1053" s="186"/>
      <c r="AE1053" s="186"/>
    </row>
    <row r="1054" spans="1:31">
      <c r="A1054" s="186"/>
      <c r="B1054" s="291"/>
      <c r="C1054" s="186"/>
      <c r="D1054" s="186"/>
      <c r="E1054" s="186"/>
      <c r="F1054" s="186"/>
      <c r="G1054" s="186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  <c r="U1054" s="186"/>
      <c r="V1054" s="186"/>
      <c r="W1054" s="186"/>
      <c r="X1054" s="186"/>
      <c r="Y1054" s="186"/>
      <c r="Z1054" s="186"/>
      <c r="AA1054" s="186"/>
      <c r="AB1054" s="186"/>
      <c r="AC1054" s="186"/>
      <c r="AD1054" s="186"/>
      <c r="AE1054" s="186"/>
    </row>
    <row r="1055" spans="1:31">
      <c r="A1055" s="186"/>
      <c r="B1055" s="291"/>
      <c r="C1055" s="186"/>
      <c r="D1055" s="186"/>
      <c r="E1055" s="186"/>
      <c r="F1055" s="186"/>
      <c r="G1055" s="186"/>
      <c r="H1055" s="186"/>
      <c r="I1055" s="186"/>
      <c r="J1055" s="186"/>
      <c r="K1055" s="186"/>
      <c r="L1055" s="186"/>
      <c r="M1055" s="186"/>
      <c r="N1055" s="186"/>
      <c r="O1055" s="186"/>
      <c r="P1055" s="186"/>
      <c r="Q1055" s="186"/>
      <c r="R1055" s="186"/>
      <c r="S1055" s="186"/>
      <c r="T1055" s="186"/>
      <c r="U1055" s="186"/>
      <c r="V1055" s="186"/>
      <c r="W1055" s="186"/>
      <c r="X1055" s="186"/>
      <c r="Y1055" s="186"/>
      <c r="Z1055" s="186"/>
      <c r="AA1055" s="186"/>
      <c r="AB1055" s="186"/>
      <c r="AC1055" s="186"/>
      <c r="AD1055" s="186"/>
      <c r="AE1055" s="186"/>
    </row>
    <row r="1056" spans="1:31">
      <c r="A1056" s="186"/>
      <c r="B1056" s="291"/>
      <c r="C1056" s="186"/>
      <c r="D1056" s="186"/>
      <c r="E1056" s="186"/>
      <c r="F1056" s="186"/>
      <c r="G1056" s="186"/>
      <c r="H1056" s="186"/>
      <c r="I1056" s="186"/>
      <c r="J1056" s="186"/>
      <c r="K1056" s="186"/>
      <c r="L1056" s="186"/>
      <c r="M1056" s="186"/>
      <c r="N1056" s="186"/>
      <c r="O1056" s="186"/>
      <c r="P1056" s="186"/>
      <c r="Q1056" s="186"/>
      <c r="R1056" s="186"/>
      <c r="S1056" s="186"/>
      <c r="T1056" s="186"/>
      <c r="U1056" s="186"/>
      <c r="V1056" s="186"/>
      <c r="W1056" s="186"/>
      <c r="X1056" s="186"/>
      <c r="Y1056" s="186"/>
      <c r="Z1056" s="186"/>
      <c r="AA1056" s="186"/>
      <c r="AB1056" s="186"/>
      <c r="AC1056" s="186"/>
      <c r="AD1056" s="186"/>
      <c r="AE1056" s="186"/>
    </row>
    <row r="1057" spans="1:31">
      <c r="A1057" s="186"/>
      <c r="B1057" s="291"/>
      <c r="C1057" s="186"/>
      <c r="D1057" s="186"/>
      <c r="E1057" s="186"/>
      <c r="F1057" s="186"/>
      <c r="G1057" s="186"/>
      <c r="H1057" s="186"/>
      <c r="I1057" s="186"/>
      <c r="J1057" s="186"/>
      <c r="K1057" s="186"/>
      <c r="L1057" s="186"/>
      <c r="M1057" s="186"/>
      <c r="N1057" s="186"/>
      <c r="O1057" s="186"/>
      <c r="P1057" s="186"/>
      <c r="Q1057" s="186"/>
      <c r="R1057" s="186"/>
      <c r="S1057" s="186"/>
      <c r="T1057" s="186"/>
      <c r="U1057" s="186"/>
      <c r="V1057" s="186"/>
      <c r="W1057" s="186"/>
      <c r="X1057" s="186"/>
      <c r="Y1057" s="186"/>
      <c r="Z1057" s="186"/>
      <c r="AA1057" s="186"/>
      <c r="AB1057" s="186"/>
      <c r="AC1057" s="186"/>
      <c r="AD1057" s="186"/>
      <c r="AE1057" s="186"/>
    </row>
    <row r="1058" spans="1:31">
      <c r="A1058" s="186"/>
      <c r="B1058" s="291"/>
      <c r="C1058" s="186"/>
      <c r="D1058" s="186"/>
      <c r="E1058" s="186"/>
      <c r="F1058" s="186"/>
      <c r="G1058" s="186"/>
      <c r="H1058" s="186"/>
      <c r="I1058" s="186"/>
      <c r="J1058" s="186"/>
      <c r="K1058" s="186"/>
      <c r="L1058" s="186"/>
      <c r="M1058" s="186"/>
      <c r="N1058" s="186"/>
      <c r="O1058" s="186"/>
      <c r="P1058" s="186"/>
      <c r="Q1058" s="186"/>
      <c r="R1058" s="186"/>
      <c r="S1058" s="186"/>
      <c r="T1058" s="186"/>
      <c r="U1058" s="186"/>
      <c r="V1058" s="186"/>
      <c r="W1058" s="186"/>
      <c r="X1058" s="186"/>
      <c r="Y1058" s="186"/>
      <c r="Z1058" s="186"/>
      <c r="AA1058" s="186"/>
      <c r="AB1058" s="186"/>
      <c r="AC1058" s="186"/>
      <c r="AD1058" s="186"/>
      <c r="AE1058" s="186"/>
    </row>
    <row r="1059" spans="1:31">
      <c r="A1059" s="186"/>
      <c r="B1059" s="291"/>
      <c r="C1059" s="186"/>
      <c r="D1059" s="186"/>
      <c r="E1059" s="186"/>
      <c r="F1059" s="186"/>
      <c r="G1059" s="186"/>
      <c r="H1059" s="186"/>
      <c r="I1059" s="186"/>
      <c r="J1059" s="186"/>
      <c r="K1059" s="186"/>
      <c r="L1059" s="186"/>
      <c r="M1059" s="186"/>
      <c r="N1059" s="186"/>
      <c r="O1059" s="186"/>
      <c r="P1059" s="186"/>
      <c r="Q1059" s="186"/>
      <c r="R1059" s="186"/>
      <c r="S1059" s="186"/>
      <c r="T1059" s="186"/>
      <c r="U1059" s="186"/>
      <c r="V1059" s="186"/>
      <c r="W1059" s="186"/>
      <c r="X1059" s="186"/>
      <c r="Y1059" s="186"/>
      <c r="Z1059" s="186"/>
      <c r="AA1059" s="186"/>
      <c r="AB1059" s="186"/>
      <c r="AC1059" s="186"/>
      <c r="AD1059" s="186"/>
      <c r="AE1059" s="186"/>
    </row>
    <row r="1060" spans="1:31">
      <c r="A1060" s="186"/>
      <c r="B1060" s="291"/>
      <c r="C1060" s="186"/>
      <c r="D1060" s="186"/>
      <c r="E1060" s="186"/>
      <c r="F1060" s="186"/>
      <c r="G1060" s="186"/>
      <c r="H1060" s="186"/>
      <c r="I1060" s="186"/>
      <c r="J1060" s="186"/>
      <c r="K1060" s="186"/>
      <c r="L1060" s="186"/>
      <c r="M1060" s="186"/>
      <c r="N1060" s="186"/>
      <c r="O1060" s="186"/>
      <c r="P1060" s="186"/>
      <c r="Q1060" s="186"/>
      <c r="R1060" s="186"/>
      <c r="S1060" s="186"/>
      <c r="T1060" s="186"/>
      <c r="U1060" s="186"/>
      <c r="V1060" s="186"/>
      <c r="W1060" s="186"/>
      <c r="X1060" s="186"/>
      <c r="Y1060" s="186"/>
      <c r="Z1060" s="186"/>
      <c r="AA1060" s="186"/>
      <c r="AB1060" s="186"/>
      <c r="AC1060" s="186"/>
      <c r="AD1060" s="186"/>
      <c r="AE1060" s="186"/>
    </row>
    <row r="1061" spans="1:31">
      <c r="A1061" s="186"/>
      <c r="B1061" s="291"/>
      <c r="C1061" s="186"/>
      <c r="D1061" s="186"/>
      <c r="E1061" s="186"/>
      <c r="F1061" s="186"/>
      <c r="G1061" s="186"/>
      <c r="H1061" s="186"/>
      <c r="I1061" s="186"/>
      <c r="J1061" s="186"/>
      <c r="K1061" s="186"/>
      <c r="L1061" s="186"/>
      <c r="M1061" s="186"/>
      <c r="N1061" s="186"/>
      <c r="O1061" s="186"/>
      <c r="P1061" s="186"/>
      <c r="Q1061" s="186"/>
      <c r="R1061" s="186"/>
      <c r="S1061" s="186"/>
      <c r="T1061" s="186"/>
      <c r="U1061" s="186"/>
      <c r="V1061" s="186"/>
      <c r="W1061" s="186"/>
      <c r="X1061" s="186"/>
      <c r="Y1061" s="186"/>
      <c r="Z1061" s="186"/>
      <c r="AA1061" s="186"/>
      <c r="AB1061" s="186"/>
      <c r="AC1061" s="186"/>
      <c r="AD1061" s="186"/>
      <c r="AE1061" s="186"/>
    </row>
    <row r="1062" spans="1:31">
      <c r="A1062" s="186"/>
      <c r="B1062" s="291"/>
      <c r="C1062" s="186"/>
      <c r="D1062" s="186"/>
      <c r="E1062" s="186"/>
      <c r="F1062" s="186"/>
      <c r="G1062" s="186"/>
      <c r="H1062" s="186"/>
      <c r="I1062" s="186"/>
      <c r="J1062" s="186"/>
      <c r="K1062" s="186"/>
      <c r="L1062" s="186"/>
      <c r="M1062" s="186"/>
      <c r="N1062" s="186"/>
      <c r="O1062" s="186"/>
      <c r="P1062" s="186"/>
      <c r="Q1062" s="186"/>
      <c r="R1062" s="186"/>
      <c r="S1062" s="186"/>
      <c r="T1062" s="186"/>
      <c r="U1062" s="186"/>
      <c r="V1062" s="186"/>
      <c r="W1062" s="186"/>
      <c r="X1062" s="186"/>
      <c r="Y1062" s="186"/>
      <c r="Z1062" s="186"/>
      <c r="AA1062" s="186"/>
      <c r="AB1062" s="186"/>
      <c r="AC1062" s="186"/>
      <c r="AD1062" s="186"/>
      <c r="AE1062" s="186"/>
    </row>
    <row r="1063" spans="1:31">
      <c r="A1063" s="186"/>
      <c r="B1063" s="291"/>
      <c r="C1063" s="186"/>
      <c r="D1063" s="186"/>
      <c r="E1063" s="186"/>
      <c r="F1063" s="186"/>
      <c r="G1063" s="186"/>
      <c r="H1063" s="186"/>
      <c r="I1063" s="186"/>
      <c r="J1063" s="186"/>
      <c r="K1063" s="186"/>
      <c r="L1063" s="186"/>
      <c r="M1063" s="186"/>
      <c r="N1063" s="186"/>
      <c r="O1063" s="186"/>
      <c r="P1063" s="186"/>
      <c r="Q1063" s="186"/>
      <c r="R1063" s="186"/>
      <c r="S1063" s="186"/>
      <c r="T1063" s="186"/>
      <c r="U1063" s="186"/>
      <c r="V1063" s="186"/>
      <c r="W1063" s="186"/>
      <c r="X1063" s="186"/>
      <c r="Y1063" s="186"/>
      <c r="Z1063" s="186"/>
      <c r="AA1063" s="186"/>
      <c r="AB1063" s="186"/>
      <c r="AC1063" s="186"/>
      <c r="AD1063" s="186"/>
      <c r="AE1063" s="186"/>
    </row>
    <row r="1064" spans="1:31">
      <c r="A1064" s="186"/>
      <c r="B1064" s="291"/>
      <c r="C1064" s="186"/>
      <c r="D1064" s="186"/>
      <c r="E1064" s="186"/>
      <c r="F1064" s="186"/>
      <c r="G1064" s="186"/>
      <c r="H1064" s="186"/>
      <c r="I1064" s="186"/>
      <c r="J1064" s="186"/>
      <c r="K1064" s="186"/>
      <c r="L1064" s="186"/>
      <c r="M1064" s="186"/>
      <c r="N1064" s="186"/>
      <c r="O1064" s="186"/>
      <c r="P1064" s="186"/>
      <c r="Q1064" s="186"/>
      <c r="R1064" s="186"/>
      <c r="S1064" s="186"/>
      <c r="T1064" s="186"/>
      <c r="U1064" s="186"/>
      <c r="V1064" s="186"/>
      <c r="W1064" s="186"/>
      <c r="X1064" s="186"/>
      <c r="Y1064" s="186"/>
      <c r="Z1064" s="186"/>
      <c r="AA1064" s="186"/>
      <c r="AB1064" s="186"/>
      <c r="AC1064" s="186"/>
      <c r="AD1064" s="186"/>
      <c r="AE1064" s="186"/>
    </row>
    <row r="1065" spans="1:31">
      <c r="A1065" s="186"/>
      <c r="B1065" s="291"/>
      <c r="C1065" s="186"/>
      <c r="D1065" s="186"/>
      <c r="E1065" s="186"/>
      <c r="F1065" s="186"/>
      <c r="G1065" s="186"/>
      <c r="H1065" s="186"/>
      <c r="I1065" s="186"/>
      <c r="J1065" s="186"/>
      <c r="K1065" s="186"/>
      <c r="L1065" s="186"/>
      <c r="M1065" s="186"/>
      <c r="N1065" s="186"/>
      <c r="O1065" s="186"/>
      <c r="P1065" s="186"/>
      <c r="Q1065" s="186"/>
      <c r="R1065" s="186"/>
      <c r="S1065" s="186"/>
      <c r="T1065" s="186"/>
      <c r="U1065" s="186"/>
      <c r="V1065" s="186"/>
      <c r="W1065" s="186"/>
      <c r="X1065" s="186"/>
      <c r="Y1065" s="186"/>
      <c r="Z1065" s="186"/>
      <c r="AA1065" s="186"/>
      <c r="AB1065" s="186"/>
      <c r="AC1065" s="186"/>
      <c r="AD1065" s="186"/>
      <c r="AE1065" s="186"/>
    </row>
    <row r="1066" spans="1:31">
      <c r="A1066" s="186"/>
      <c r="B1066" s="291"/>
      <c r="C1066" s="186"/>
      <c r="D1066" s="186"/>
      <c r="E1066" s="186"/>
      <c r="F1066" s="186"/>
      <c r="G1066" s="186"/>
      <c r="H1066" s="186"/>
      <c r="I1066" s="186"/>
      <c r="J1066" s="186"/>
      <c r="K1066" s="186"/>
      <c r="L1066" s="186"/>
      <c r="M1066" s="186"/>
      <c r="N1066" s="186"/>
      <c r="O1066" s="186"/>
      <c r="P1066" s="186"/>
      <c r="Q1066" s="186"/>
      <c r="R1066" s="186"/>
      <c r="S1066" s="186"/>
      <c r="T1066" s="186"/>
      <c r="U1066" s="186"/>
      <c r="V1066" s="186"/>
      <c r="W1066" s="186"/>
      <c r="X1066" s="186"/>
      <c r="Y1066" s="186"/>
      <c r="Z1066" s="186"/>
      <c r="AA1066" s="186"/>
      <c r="AB1066" s="186"/>
      <c r="AC1066" s="186"/>
      <c r="AD1066" s="186"/>
      <c r="AE1066" s="186"/>
    </row>
    <row r="1067" spans="1:31">
      <c r="A1067" s="186"/>
      <c r="B1067" s="291"/>
      <c r="C1067" s="186"/>
      <c r="D1067" s="186"/>
      <c r="E1067" s="186"/>
      <c r="F1067" s="186"/>
      <c r="G1067" s="186"/>
      <c r="H1067" s="186"/>
      <c r="I1067" s="186"/>
      <c r="J1067" s="186"/>
      <c r="K1067" s="186"/>
      <c r="L1067" s="186"/>
      <c r="M1067" s="186"/>
      <c r="N1067" s="186"/>
      <c r="O1067" s="186"/>
      <c r="P1067" s="186"/>
      <c r="Q1067" s="186"/>
      <c r="R1067" s="186"/>
      <c r="S1067" s="186"/>
      <c r="T1067" s="186"/>
      <c r="U1067" s="186"/>
      <c r="V1067" s="186"/>
      <c r="W1067" s="186"/>
      <c r="X1067" s="186"/>
      <c r="Y1067" s="186"/>
      <c r="Z1067" s="186"/>
      <c r="AA1067" s="186"/>
      <c r="AB1067" s="186"/>
      <c r="AC1067" s="186"/>
      <c r="AD1067" s="186"/>
      <c r="AE1067" s="186"/>
    </row>
    <row r="1068" spans="1:31">
      <c r="A1068" s="186"/>
      <c r="B1068" s="291"/>
      <c r="C1068" s="186"/>
      <c r="D1068" s="186"/>
      <c r="E1068" s="186"/>
      <c r="F1068" s="186"/>
      <c r="G1068" s="186"/>
      <c r="H1068" s="186"/>
      <c r="I1068" s="186"/>
      <c r="J1068" s="186"/>
      <c r="K1068" s="186"/>
      <c r="L1068" s="186"/>
      <c r="M1068" s="186"/>
      <c r="N1068" s="186"/>
      <c r="O1068" s="186"/>
      <c r="P1068" s="186"/>
      <c r="Q1068" s="186"/>
      <c r="R1068" s="186"/>
      <c r="S1068" s="186"/>
      <c r="T1068" s="186"/>
      <c r="U1068" s="186"/>
      <c r="V1068" s="186"/>
      <c r="W1068" s="186"/>
      <c r="X1068" s="186"/>
      <c r="Y1068" s="186"/>
      <c r="Z1068" s="186"/>
      <c r="AA1068" s="186"/>
      <c r="AB1068" s="186"/>
      <c r="AC1068" s="186"/>
      <c r="AD1068" s="186"/>
      <c r="AE1068" s="186"/>
    </row>
    <row r="1069" spans="1:31">
      <c r="A1069" s="186"/>
      <c r="B1069" s="291"/>
      <c r="C1069" s="186"/>
      <c r="D1069" s="186"/>
      <c r="E1069" s="186"/>
      <c r="F1069" s="186"/>
      <c r="G1069" s="186"/>
      <c r="H1069" s="186"/>
      <c r="I1069" s="186"/>
      <c r="J1069" s="186"/>
      <c r="K1069" s="186"/>
      <c r="L1069" s="186"/>
      <c r="M1069" s="186"/>
      <c r="N1069" s="186"/>
      <c r="O1069" s="186"/>
      <c r="P1069" s="186"/>
      <c r="Q1069" s="186"/>
      <c r="R1069" s="186"/>
      <c r="S1069" s="186"/>
      <c r="T1069" s="186"/>
      <c r="U1069" s="186"/>
      <c r="V1069" s="186"/>
      <c r="W1069" s="186"/>
      <c r="X1069" s="186"/>
      <c r="Y1069" s="186"/>
      <c r="Z1069" s="186"/>
      <c r="AA1069" s="186"/>
      <c r="AB1069" s="186"/>
      <c r="AC1069" s="186"/>
      <c r="AD1069" s="186"/>
      <c r="AE1069" s="186"/>
    </row>
    <row r="1070" spans="1:31">
      <c r="A1070" s="186"/>
      <c r="B1070" s="291"/>
      <c r="C1070" s="186"/>
      <c r="D1070" s="186"/>
      <c r="E1070" s="186"/>
      <c r="F1070" s="186"/>
      <c r="G1070" s="186"/>
      <c r="H1070" s="186"/>
      <c r="I1070" s="186"/>
      <c r="J1070" s="186"/>
      <c r="K1070" s="186"/>
      <c r="L1070" s="186"/>
      <c r="M1070" s="186"/>
      <c r="N1070" s="186"/>
      <c r="O1070" s="186"/>
      <c r="P1070" s="186"/>
      <c r="Q1070" s="186"/>
      <c r="R1070" s="186"/>
      <c r="S1070" s="186"/>
      <c r="T1070" s="186"/>
      <c r="U1070" s="186"/>
      <c r="V1070" s="186"/>
      <c r="W1070" s="186"/>
      <c r="X1070" s="186"/>
      <c r="Y1070" s="186"/>
      <c r="Z1070" s="186"/>
      <c r="AA1070" s="186"/>
      <c r="AB1070" s="186"/>
      <c r="AC1070" s="186"/>
      <c r="AD1070" s="186"/>
      <c r="AE1070" s="186"/>
    </row>
    <row r="1071" spans="1:31">
      <c r="A1071" s="186"/>
      <c r="B1071" s="291"/>
      <c r="C1071" s="186"/>
      <c r="D1071" s="186"/>
      <c r="E1071" s="186"/>
      <c r="F1071" s="186"/>
      <c r="G1071" s="186"/>
      <c r="H1071" s="186"/>
      <c r="I1071" s="186"/>
      <c r="J1071" s="186"/>
      <c r="K1071" s="186"/>
      <c r="L1071" s="186"/>
      <c r="M1071" s="186"/>
      <c r="N1071" s="186"/>
      <c r="O1071" s="186"/>
      <c r="P1071" s="186"/>
      <c r="Q1071" s="186"/>
      <c r="R1071" s="186"/>
      <c r="S1071" s="186"/>
      <c r="T1071" s="186"/>
      <c r="U1071" s="186"/>
      <c r="V1071" s="186"/>
      <c r="W1071" s="186"/>
      <c r="X1071" s="186"/>
      <c r="Y1071" s="186"/>
      <c r="Z1071" s="186"/>
      <c r="AA1071" s="186"/>
      <c r="AB1071" s="186"/>
      <c r="AC1071" s="186"/>
      <c r="AD1071" s="186"/>
      <c r="AE1071" s="186"/>
    </row>
    <row r="1072" spans="1:31">
      <c r="A1072" s="186"/>
      <c r="B1072" s="291"/>
      <c r="C1072" s="186"/>
      <c r="D1072" s="186"/>
      <c r="E1072" s="186"/>
      <c r="F1072" s="186"/>
      <c r="G1072" s="186"/>
      <c r="H1072" s="186"/>
      <c r="I1072" s="186"/>
      <c r="J1072" s="186"/>
      <c r="K1072" s="186"/>
      <c r="L1072" s="186"/>
      <c r="M1072" s="186"/>
      <c r="N1072" s="186"/>
      <c r="O1072" s="186"/>
      <c r="P1072" s="186"/>
      <c r="Q1072" s="186"/>
      <c r="R1072" s="186"/>
      <c r="S1072" s="186"/>
      <c r="T1072" s="186"/>
      <c r="U1072" s="186"/>
      <c r="V1072" s="186"/>
      <c r="W1072" s="186"/>
      <c r="X1072" s="186"/>
      <c r="Y1072" s="186"/>
      <c r="Z1072" s="186"/>
      <c r="AA1072" s="186"/>
      <c r="AB1072" s="186"/>
      <c r="AC1072" s="186"/>
      <c r="AD1072" s="186"/>
      <c r="AE1072" s="186"/>
    </row>
    <row r="1073" spans="1:31">
      <c r="A1073" s="186"/>
      <c r="B1073" s="291"/>
      <c r="C1073" s="186"/>
      <c r="D1073" s="186"/>
      <c r="E1073" s="186"/>
      <c r="F1073" s="186"/>
      <c r="G1073" s="186"/>
      <c r="H1073" s="186"/>
      <c r="I1073" s="186"/>
      <c r="J1073" s="186"/>
      <c r="K1073" s="186"/>
      <c r="L1073" s="186"/>
      <c r="M1073" s="186"/>
      <c r="N1073" s="186"/>
      <c r="O1073" s="186"/>
      <c r="P1073" s="186"/>
      <c r="Q1073" s="186"/>
      <c r="R1073" s="186"/>
      <c r="S1073" s="186"/>
      <c r="T1073" s="186"/>
      <c r="U1073" s="186"/>
      <c r="V1073" s="186"/>
      <c r="W1073" s="186"/>
      <c r="X1073" s="186"/>
      <c r="Y1073" s="186"/>
      <c r="Z1073" s="186"/>
      <c r="AA1073" s="186"/>
      <c r="AB1073" s="186"/>
      <c r="AC1073" s="186"/>
      <c r="AD1073" s="186"/>
      <c r="AE1073" s="186"/>
    </row>
    <row r="1074" spans="1:31">
      <c r="A1074" s="186"/>
      <c r="B1074" s="291"/>
      <c r="C1074" s="186"/>
      <c r="D1074" s="186"/>
      <c r="E1074" s="186"/>
      <c r="F1074" s="186"/>
      <c r="G1074" s="186"/>
      <c r="H1074" s="186"/>
      <c r="I1074" s="186"/>
      <c r="J1074" s="186"/>
      <c r="K1074" s="186"/>
      <c r="L1074" s="186"/>
      <c r="M1074" s="186"/>
      <c r="N1074" s="186"/>
      <c r="O1074" s="186"/>
      <c r="P1074" s="186"/>
      <c r="Q1074" s="186"/>
      <c r="R1074" s="186"/>
      <c r="S1074" s="186"/>
      <c r="T1074" s="186"/>
      <c r="U1074" s="186"/>
      <c r="V1074" s="186"/>
      <c r="W1074" s="186"/>
      <c r="X1074" s="186"/>
      <c r="Y1074" s="186"/>
      <c r="Z1074" s="186"/>
      <c r="AA1074" s="186"/>
      <c r="AB1074" s="186"/>
      <c r="AC1074" s="186"/>
      <c r="AD1074" s="186"/>
      <c r="AE1074" s="186"/>
    </row>
    <row r="1075" spans="1:31">
      <c r="A1075" s="186"/>
      <c r="B1075" s="291"/>
      <c r="C1075" s="186"/>
      <c r="D1075" s="186"/>
      <c r="E1075" s="186"/>
      <c r="F1075" s="186"/>
      <c r="G1075" s="186"/>
      <c r="H1075" s="186"/>
      <c r="I1075" s="186"/>
      <c r="J1075" s="186"/>
      <c r="K1075" s="186"/>
      <c r="L1075" s="186"/>
      <c r="M1075" s="186"/>
      <c r="N1075" s="186"/>
      <c r="O1075" s="186"/>
      <c r="P1075" s="186"/>
      <c r="Q1075" s="186"/>
      <c r="R1075" s="186"/>
      <c r="S1075" s="186"/>
      <c r="T1075" s="186"/>
      <c r="U1075" s="186"/>
      <c r="V1075" s="186"/>
      <c r="W1075" s="186"/>
      <c r="X1075" s="186"/>
      <c r="Y1075" s="186"/>
      <c r="Z1075" s="186"/>
      <c r="AA1075" s="186"/>
      <c r="AB1075" s="186"/>
      <c r="AC1075" s="186"/>
      <c r="AD1075" s="186"/>
      <c r="AE1075" s="186"/>
    </row>
    <row r="1076" spans="1:31">
      <c r="A1076" s="186"/>
      <c r="B1076" s="291"/>
      <c r="C1076" s="186"/>
      <c r="D1076" s="186"/>
      <c r="E1076" s="186"/>
      <c r="F1076" s="186"/>
      <c r="G1076" s="186"/>
      <c r="H1076" s="186"/>
      <c r="I1076" s="186"/>
      <c r="J1076" s="186"/>
      <c r="K1076" s="186"/>
      <c r="L1076" s="186"/>
      <c r="M1076" s="186"/>
      <c r="N1076" s="186"/>
      <c r="O1076" s="186"/>
      <c r="P1076" s="186"/>
      <c r="Q1076" s="186"/>
      <c r="R1076" s="186"/>
      <c r="S1076" s="186"/>
      <c r="T1076" s="186"/>
      <c r="U1076" s="186"/>
      <c r="V1076" s="186"/>
      <c r="W1076" s="186"/>
      <c r="X1076" s="186"/>
      <c r="Y1076" s="186"/>
      <c r="Z1076" s="186"/>
      <c r="AA1076" s="186"/>
      <c r="AB1076" s="186"/>
      <c r="AC1076" s="186"/>
      <c r="AD1076" s="186"/>
      <c r="AE1076" s="186"/>
    </row>
    <row r="1077" spans="1:31">
      <c r="A1077" s="186"/>
      <c r="B1077" s="291"/>
      <c r="C1077" s="186"/>
      <c r="D1077" s="186"/>
      <c r="E1077" s="186"/>
      <c r="F1077" s="186"/>
      <c r="G1077" s="186"/>
      <c r="H1077" s="186"/>
      <c r="I1077" s="186"/>
      <c r="J1077" s="186"/>
      <c r="K1077" s="186"/>
      <c r="L1077" s="186"/>
      <c r="M1077" s="186"/>
      <c r="N1077" s="186"/>
      <c r="O1077" s="186"/>
      <c r="P1077" s="186"/>
      <c r="Q1077" s="186"/>
      <c r="R1077" s="186"/>
      <c r="S1077" s="186"/>
      <c r="T1077" s="186"/>
      <c r="U1077" s="186"/>
      <c r="V1077" s="186"/>
      <c r="W1077" s="186"/>
      <c r="X1077" s="186"/>
      <c r="Y1077" s="186"/>
      <c r="Z1077" s="186"/>
      <c r="AA1077" s="186"/>
      <c r="AB1077" s="186"/>
      <c r="AC1077" s="186"/>
      <c r="AD1077" s="186"/>
      <c r="AE1077" s="186"/>
    </row>
    <row r="1078" spans="1:31">
      <c r="A1078" s="186"/>
      <c r="B1078" s="291"/>
      <c r="C1078" s="186"/>
      <c r="D1078" s="186"/>
      <c r="E1078" s="186"/>
      <c r="F1078" s="186"/>
      <c r="G1078" s="186"/>
      <c r="H1078" s="186"/>
      <c r="I1078" s="186"/>
      <c r="J1078" s="186"/>
      <c r="K1078" s="186"/>
      <c r="L1078" s="186"/>
      <c r="M1078" s="186"/>
      <c r="N1078" s="186"/>
      <c r="O1078" s="186"/>
      <c r="P1078" s="186"/>
      <c r="Q1078" s="186"/>
      <c r="R1078" s="186"/>
      <c r="S1078" s="186"/>
      <c r="T1078" s="186"/>
      <c r="U1078" s="186"/>
      <c r="V1078" s="186"/>
      <c r="W1078" s="186"/>
      <c r="X1078" s="186"/>
      <c r="Y1078" s="186"/>
      <c r="Z1078" s="186"/>
      <c r="AA1078" s="186"/>
      <c r="AB1078" s="186"/>
      <c r="AC1078" s="186"/>
      <c r="AD1078" s="186"/>
      <c r="AE1078" s="186"/>
    </row>
    <row r="1079" spans="1:31">
      <c r="A1079" s="186"/>
      <c r="B1079" s="291"/>
      <c r="C1079" s="186"/>
      <c r="D1079" s="186"/>
      <c r="E1079" s="186"/>
      <c r="F1079" s="186"/>
      <c r="G1079" s="186"/>
      <c r="H1079" s="186"/>
      <c r="I1079" s="186"/>
      <c r="J1079" s="186"/>
      <c r="K1079" s="186"/>
      <c r="L1079" s="186"/>
      <c r="M1079" s="186"/>
      <c r="N1079" s="186"/>
      <c r="O1079" s="186"/>
      <c r="P1079" s="186"/>
      <c r="Q1079" s="186"/>
      <c r="R1079" s="186"/>
      <c r="S1079" s="186"/>
      <c r="T1079" s="186"/>
      <c r="U1079" s="186"/>
      <c r="V1079" s="186"/>
      <c r="W1079" s="186"/>
      <c r="X1079" s="186"/>
      <c r="Y1079" s="186"/>
      <c r="Z1079" s="186"/>
      <c r="AA1079" s="186"/>
      <c r="AB1079" s="186"/>
      <c r="AC1079" s="186"/>
      <c r="AD1079" s="186"/>
      <c r="AE1079" s="186"/>
    </row>
    <row r="1080" spans="1:31">
      <c r="A1080" s="186"/>
      <c r="B1080" s="291"/>
      <c r="C1080" s="186"/>
      <c r="D1080" s="186"/>
      <c r="E1080" s="186"/>
      <c r="F1080" s="186"/>
      <c r="G1080" s="186"/>
      <c r="H1080" s="186"/>
      <c r="I1080" s="186"/>
      <c r="J1080" s="186"/>
      <c r="K1080" s="186"/>
      <c r="L1080" s="186"/>
      <c r="M1080" s="186"/>
      <c r="N1080" s="186"/>
      <c r="O1080" s="186"/>
      <c r="P1080" s="186"/>
      <c r="Q1080" s="186"/>
      <c r="R1080" s="186"/>
      <c r="S1080" s="186"/>
      <c r="T1080" s="186"/>
      <c r="U1080" s="186"/>
      <c r="V1080" s="186"/>
      <c r="W1080" s="186"/>
      <c r="X1080" s="186"/>
      <c r="Y1080" s="186"/>
      <c r="Z1080" s="186"/>
      <c r="AA1080" s="186"/>
      <c r="AB1080" s="186"/>
      <c r="AC1080" s="186"/>
      <c r="AD1080" s="186"/>
      <c r="AE1080" s="186"/>
    </row>
    <row r="1081" spans="1:31">
      <c r="A1081" s="186"/>
      <c r="B1081" s="291"/>
      <c r="C1081" s="186"/>
      <c r="D1081" s="186"/>
      <c r="E1081" s="186"/>
      <c r="F1081" s="186"/>
      <c r="G1081" s="186"/>
      <c r="H1081" s="186"/>
      <c r="I1081" s="186"/>
      <c r="J1081" s="186"/>
      <c r="K1081" s="186"/>
      <c r="L1081" s="186"/>
      <c r="M1081" s="186"/>
      <c r="N1081" s="186"/>
      <c r="O1081" s="186"/>
      <c r="P1081" s="186"/>
      <c r="Q1081" s="186"/>
      <c r="R1081" s="186"/>
      <c r="S1081" s="186"/>
      <c r="T1081" s="186"/>
      <c r="U1081" s="186"/>
      <c r="V1081" s="186"/>
      <c r="W1081" s="186"/>
      <c r="X1081" s="186"/>
      <c r="Y1081" s="186"/>
      <c r="Z1081" s="186"/>
      <c r="AA1081" s="186"/>
      <c r="AB1081" s="186"/>
      <c r="AC1081" s="186"/>
      <c r="AD1081" s="186"/>
      <c r="AE1081" s="186"/>
    </row>
    <row r="1082" spans="1:31">
      <c r="A1082" s="186"/>
      <c r="B1082" s="291"/>
      <c r="C1082" s="186"/>
      <c r="D1082" s="186"/>
      <c r="E1082" s="186"/>
      <c r="F1082" s="186"/>
      <c r="G1082" s="186"/>
      <c r="H1082" s="186"/>
      <c r="I1082" s="186"/>
      <c r="J1082" s="186"/>
      <c r="K1082" s="186"/>
      <c r="L1082" s="186"/>
      <c r="M1082" s="186"/>
      <c r="N1082" s="186"/>
      <c r="O1082" s="186"/>
      <c r="P1082" s="186"/>
      <c r="Q1082" s="186"/>
      <c r="R1082" s="186"/>
      <c r="S1082" s="186"/>
      <c r="T1082" s="186"/>
      <c r="U1082" s="186"/>
      <c r="V1082" s="186"/>
      <c r="W1082" s="186"/>
      <c r="X1082" s="186"/>
      <c r="Y1082" s="186"/>
      <c r="Z1082" s="186"/>
      <c r="AA1082" s="186"/>
      <c r="AB1082" s="186"/>
      <c r="AC1082" s="186"/>
      <c r="AD1082" s="186"/>
      <c r="AE1082" s="186"/>
    </row>
    <row r="1083" spans="1:31">
      <c r="A1083" s="186"/>
      <c r="B1083" s="291"/>
      <c r="C1083" s="186"/>
      <c r="D1083" s="186"/>
      <c r="E1083" s="186"/>
      <c r="F1083" s="186"/>
      <c r="G1083" s="186"/>
      <c r="H1083" s="186"/>
      <c r="I1083" s="186"/>
      <c r="J1083" s="186"/>
      <c r="K1083" s="186"/>
      <c r="L1083" s="186"/>
      <c r="M1083" s="186"/>
      <c r="N1083" s="186"/>
      <c r="O1083" s="186"/>
      <c r="P1083" s="186"/>
      <c r="Q1083" s="186"/>
      <c r="R1083" s="186"/>
      <c r="S1083" s="186"/>
      <c r="T1083" s="186"/>
      <c r="U1083" s="186"/>
      <c r="V1083" s="186"/>
      <c r="W1083" s="186"/>
      <c r="X1083" s="186"/>
      <c r="Y1083" s="186"/>
      <c r="Z1083" s="186"/>
      <c r="AA1083" s="186"/>
      <c r="AB1083" s="186"/>
      <c r="AC1083" s="186"/>
      <c r="AD1083" s="186"/>
      <c r="AE1083" s="186"/>
    </row>
    <row r="1084" spans="1:31">
      <c r="A1084" s="186"/>
      <c r="B1084" s="291"/>
      <c r="C1084" s="186"/>
      <c r="D1084" s="186"/>
      <c r="E1084" s="186"/>
      <c r="F1084" s="186"/>
      <c r="G1084" s="186"/>
      <c r="H1084" s="186"/>
      <c r="I1084" s="186"/>
      <c r="J1084" s="186"/>
      <c r="K1084" s="186"/>
      <c r="L1084" s="186"/>
      <c r="M1084" s="186"/>
      <c r="N1084" s="186"/>
      <c r="O1084" s="186"/>
      <c r="P1084" s="186"/>
      <c r="Q1084" s="186"/>
      <c r="R1084" s="186"/>
      <c r="S1084" s="186"/>
      <c r="T1084" s="186"/>
      <c r="U1084" s="186"/>
      <c r="V1084" s="186"/>
      <c r="W1084" s="186"/>
      <c r="X1084" s="186"/>
      <c r="Y1084" s="186"/>
      <c r="Z1084" s="186"/>
      <c r="AA1084" s="186"/>
      <c r="AB1084" s="186"/>
      <c r="AC1084" s="186"/>
      <c r="AD1084" s="186"/>
      <c r="AE1084" s="186"/>
    </row>
    <row r="1085" spans="1:31">
      <c r="A1085" s="186"/>
      <c r="B1085" s="291"/>
      <c r="C1085" s="186"/>
      <c r="D1085" s="186"/>
      <c r="E1085" s="186"/>
      <c r="F1085" s="186"/>
      <c r="G1085" s="186"/>
      <c r="H1085" s="186"/>
      <c r="I1085" s="186"/>
      <c r="J1085" s="186"/>
      <c r="K1085" s="186"/>
      <c r="L1085" s="186"/>
      <c r="M1085" s="186"/>
      <c r="N1085" s="186"/>
      <c r="O1085" s="186"/>
      <c r="P1085" s="186"/>
      <c r="Q1085" s="186"/>
      <c r="R1085" s="186"/>
      <c r="S1085" s="186"/>
      <c r="T1085" s="186"/>
      <c r="U1085" s="186"/>
      <c r="V1085" s="186"/>
      <c r="W1085" s="186"/>
      <c r="X1085" s="186"/>
      <c r="Y1085" s="186"/>
      <c r="Z1085" s="186"/>
      <c r="AA1085" s="186"/>
      <c r="AB1085" s="186"/>
      <c r="AC1085" s="186"/>
      <c r="AD1085" s="186"/>
      <c r="AE1085" s="186"/>
    </row>
    <row r="1086" spans="1:31">
      <c r="A1086" s="186"/>
      <c r="B1086" s="291"/>
      <c r="C1086" s="186"/>
      <c r="D1086" s="186"/>
      <c r="E1086" s="186"/>
      <c r="F1086" s="186"/>
      <c r="G1086" s="186"/>
      <c r="H1086" s="186"/>
      <c r="I1086" s="186"/>
      <c r="J1086" s="186"/>
      <c r="K1086" s="186"/>
      <c r="L1086" s="186"/>
      <c r="M1086" s="186"/>
      <c r="N1086" s="186"/>
      <c r="O1086" s="186"/>
      <c r="P1086" s="186"/>
      <c r="Q1086" s="186"/>
      <c r="R1086" s="186"/>
      <c r="S1086" s="186"/>
      <c r="T1086" s="186"/>
      <c r="U1086" s="186"/>
      <c r="V1086" s="186"/>
      <c r="W1086" s="186"/>
      <c r="X1086" s="186"/>
      <c r="Y1086" s="186"/>
      <c r="Z1086" s="186"/>
      <c r="AA1086" s="186"/>
      <c r="AB1086" s="186"/>
      <c r="AC1086" s="186"/>
      <c r="AD1086" s="186"/>
      <c r="AE1086" s="186"/>
    </row>
    <row r="1087" spans="1:31">
      <c r="A1087" s="186"/>
      <c r="B1087" s="291"/>
      <c r="C1087" s="186"/>
      <c r="D1087" s="186"/>
      <c r="E1087" s="186"/>
      <c r="F1087" s="186"/>
      <c r="G1087" s="186"/>
      <c r="H1087" s="186"/>
      <c r="I1087" s="186"/>
      <c r="J1087" s="186"/>
      <c r="K1087" s="186"/>
      <c r="L1087" s="186"/>
      <c r="M1087" s="186"/>
      <c r="N1087" s="186"/>
      <c r="O1087" s="186"/>
      <c r="P1087" s="186"/>
      <c r="Q1087" s="186"/>
      <c r="R1087" s="186"/>
      <c r="S1087" s="186"/>
      <c r="T1087" s="186"/>
      <c r="U1087" s="186"/>
      <c r="V1087" s="186"/>
      <c r="W1087" s="186"/>
      <c r="X1087" s="186"/>
      <c r="Y1087" s="186"/>
      <c r="Z1087" s="186"/>
      <c r="AA1087" s="186"/>
      <c r="AB1087" s="186"/>
      <c r="AC1087" s="186"/>
      <c r="AD1087" s="186"/>
      <c r="AE1087" s="186"/>
    </row>
    <row r="1088" spans="1:31">
      <c r="A1088" s="186"/>
      <c r="B1088" s="291"/>
      <c r="C1088" s="186"/>
      <c r="D1088" s="186"/>
      <c r="E1088" s="186"/>
      <c r="F1088" s="186"/>
      <c r="G1088" s="186"/>
      <c r="H1088" s="186"/>
      <c r="I1088" s="186"/>
      <c r="J1088" s="186"/>
      <c r="K1088" s="186"/>
      <c r="L1088" s="186"/>
      <c r="M1088" s="186"/>
      <c r="N1088" s="186"/>
      <c r="O1088" s="186"/>
      <c r="P1088" s="186"/>
      <c r="Q1088" s="186"/>
      <c r="R1088" s="186"/>
      <c r="S1088" s="186"/>
      <c r="T1088" s="186"/>
      <c r="U1088" s="186"/>
      <c r="V1088" s="186"/>
      <c r="W1088" s="186"/>
      <c r="X1088" s="186"/>
      <c r="Y1088" s="186"/>
      <c r="Z1088" s="186"/>
      <c r="AA1088" s="186"/>
      <c r="AB1088" s="186"/>
      <c r="AC1088" s="186"/>
      <c r="AD1088" s="186"/>
      <c r="AE1088" s="186"/>
    </row>
    <row r="1089" spans="1:31">
      <c r="A1089" s="186"/>
      <c r="B1089" s="291"/>
      <c r="C1089" s="186"/>
      <c r="D1089" s="186"/>
      <c r="E1089" s="186"/>
      <c r="F1089" s="186"/>
      <c r="G1089" s="186"/>
      <c r="H1089" s="186"/>
      <c r="I1089" s="186"/>
      <c r="J1089" s="186"/>
      <c r="K1089" s="186"/>
      <c r="L1089" s="186"/>
      <c r="M1089" s="186"/>
      <c r="N1089" s="186"/>
      <c r="O1089" s="186"/>
      <c r="P1089" s="186"/>
      <c r="Q1089" s="186"/>
      <c r="R1089" s="186"/>
      <c r="S1089" s="186"/>
      <c r="T1089" s="186"/>
      <c r="U1089" s="186"/>
      <c r="V1089" s="186"/>
      <c r="W1089" s="186"/>
      <c r="X1089" s="186"/>
      <c r="Y1089" s="186"/>
      <c r="Z1089" s="186"/>
      <c r="AA1089" s="186"/>
      <c r="AB1089" s="186"/>
      <c r="AC1089" s="186"/>
      <c r="AD1089" s="186"/>
      <c r="AE1089" s="186"/>
    </row>
    <row r="1090" spans="1:31">
      <c r="A1090" s="186"/>
      <c r="B1090" s="291"/>
      <c r="C1090" s="186"/>
      <c r="D1090" s="186"/>
      <c r="E1090" s="186"/>
      <c r="F1090" s="186"/>
      <c r="G1090" s="186"/>
      <c r="H1090" s="186"/>
      <c r="I1090" s="186"/>
      <c r="J1090" s="186"/>
      <c r="K1090" s="186"/>
      <c r="L1090" s="186"/>
      <c r="M1090" s="186"/>
      <c r="N1090" s="186"/>
      <c r="O1090" s="186"/>
      <c r="P1090" s="186"/>
      <c r="Q1090" s="186"/>
      <c r="R1090" s="186"/>
      <c r="S1090" s="186"/>
      <c r="T1090" s="186"/>
      <c r="U1090" s="186"/>
      <c r="V1090" s="186"/>
      <c r="W1090" s="186"/>
      <c r="X1090" s="186"/>
      <c r="Y1090" s="186"/>
      <c r="Z1090" s="186"/>
      <c r="AA1090" s="186"/>
      <c r="AB1090" s="186"/>
      <c r="AC1090" s="186"/>
      <c r="AD1090" s="186"/>
      <c r="AE1090" s="186"/>
    </row>
    <row r="1091" spans="1:31">
      <c r="A1091" s="186"/>
      <c r="B1091" s="291"/>
      <c r="C1091" s="186"/>
      <c r="D1091" s="186"/>
      <c r="E1091" s="186"/>
      <c r="F1091" s="186"/>
      <c r="G1091" s="186"/>
      <c r="H1091" s="186"/>
      <c r="I1091" s="186"/>
      <c r="J1091" s="186"/>
      <c r="K1091" s="186"/>
      <c r="L1091" s="186"/>
      <c r="M1091" s="186"/>
      <c r="N1091" s="186"/>
      <c r="O1091" s="186"/>
      <c r="P1091" s="186"/>
      <c r="Q1091" s="186"/>
      <c r="R1091" s="186"/>
      <c r="S1091" s="186"/>
      <c r="T1091" s="186"/>
      <c r="U1091" s="186"/>
      <c r="V1091" s="186"/>
      <c r="W1091" s="186"/>
      <c r="X1091" s="186"/>
      <c r="Y1091" s="186"/>
      <c r="Z1091" s="186"/>
      <c r="AA1091" s="186"/>
      <c r="AB1091" s="186"/>
      <c r="AC1091" s="186"/>
      <c r="AD1091" s="186"/>
      <c r="AE1091" s="186"/>
    </row>
    <row r="1092" spans="1:31">
      <c r="A1092" s="186"/>
      <c r="B1092" s="291"/>
      <c r="C1092" s="186"/>
      <c r="D1092" s="186"/>
      <c r="E1092" s="186"/>
      <c r="F1092" s="186"/>
      <c r="G1092" s="186"/>
      <c r="H1092" s="186"/>
      <c r="I1092" s="186"/>
      <c r="J1092" s="186"/>
      <c r="K1092" s="186"/>
      <c r="L1092" s="186"/>
      <c r="M1092" s="186"/>
      <c r="N1092" s="186"/>
      <c r="O1092" s="186"/>
      <c r="P1092" s="186"/>
      <c r="Q1092" s="186"/>
      <c r="R1092" s="186"/>
      <c r="S1092" s="186"/>
      <c r="T1092" s="186"/>
      <c r="U1092" s="186"/>
      <c r="V1092" s="186"/>
      <c r="W1092" s="186"/>
      <c r="X1092" s="186"/>
      <c r="Y1092" s="186"/>
      <c r="Z1092" s="186"/>
      <c r="AA1092" s="186"/>
      <c r="AB1092" s="186"/>
      <c r="AC1092" s="186"/>
      <c r="AD1092" s="186"/>
      <c r="AE1092" s="186"/>
    </row>
    <row r="1093" spans="1:31">
      <c r="A1093" s="186"/>
      <c r="B1093" s="291"/>
      <c r="C1093" s="186"/>
      <c r="D1093" s="186"/>
      <c r="E1093" s="186"/>
      <c r="F1093" s="186"/>
      <c r="G1093" s="186"/>
      <c r="H1093" s="186"/>
      <c r="I1093" s="186"/>
      <c r="J1093" s="186"/>
      <c r="K1093" s="186"/>
      <c r="L1093" s="186"/>
      <c r="M1093" s="186"/>
      <c r="N1093" s="186"/>
      <c r="O1093" s="186"/>
      <c r="P1093" s="186"/>
      <c r="Q1093" s="186"/>
      <c r="R1093" s="186"/>
      <c r="S1093" s="186"/>
      <c r="T1093" s="186"/>
      <c r="U1093" s="186"/>
      <c r="V1093" s="186"/>
      <c r="W1093" s="186"/>
      <c r="X1093" s="186"/>
      <c r="Y1093" s="186"/>
      <c r="Z1093" s="186"/>
      <c r="AA1093" s="186"/>
      <c r="AB1093" s="186"/>
      <c r="AC1093" s="186"/>
      <c r="AD1093" s="186"/>
      <c r="AE1093" s="186"/>
    </row>
    <row r="1094" spans="1:31">
      <c r="A1094" s="186"/>
      <c r="B1094" s="291"/>
      <c r="C1094" s="186"/>
      <c r="D1094" s="186"/>
      <c r="E1094" s="186"/>
      <c r="F1094" s="186"/>
      <c r="G1094" s="186"/>
      <c r="H1094" s="186"/>
      <c r="I1094" s="186"/>
      <c r="J1094" s="186"/>
      <c r="K1094" s="186"/>
      <c r="L1094" s="186"/>
      <c r="M1094" s="186"/>
      <c r="N1094" s="186"/>
      <c r="O1094" s="186"/>
      <c r="P1094" s="186"/>
      <c r="Q1094" s="186"/>
      <c r="R1094" s="186"/>
      <c r="S1094" s="186"/>
      <c r="T1094" s="186"/>
      <c r="U1094" s="186"/>
      <c r="V1094" s="186"/>
      <c r="W1094" s="186"/>
      <c r="X1094" s="186"/>
      <c r="Y1094" s="186"/>
      <c r="Z1094" s="186"/>
      <c r="AA1094" s="186"/>
      <c r="AB1094" s="186"/>
      <c r="AC1094" s="186"/>
      <c r="AD1094" s="186"/>
      <c r="AE1094" s="186"/>
    </row>
    <row r="1095" spans="1:31">
      <c r="A1095" s="186"/>
      <c r="B1095" s="291"/>
      <c r="C1095" s="186"/>
      <c r="D1095" s="186"/>
      <c r="E1095" s="186"/>
      <c r="F1095" s="186"/>
      <c r="G1095" s="186"/>
      <c r="H1095" s="186"/>
      <c r="I1095" s="186"/>
      <c r="J1095" s="186"/>
      <c r="K1095" s="186"/>
      <c r="L1095" s="186"/>
      <c r="M1095" s="186"/>
      <c r="N1095" s="186"/>
      <c r="O1095" s="186"/>
      <c r="P1095" s="186"/>
      <c r="Q1095" s="186"/>
      <c r="R1095" s="186"/>
      <c r="S1095" s="186"/>
      <c r="T1095" s="186"/>
      <c r="U1095" s="186"/>
      <c r="V1095" s="186"/>
      <c r="W1095" s="186"/>
      <c r="X1095" s="186"/>
      <c r="Y1095" s="186"/>
      <c r="Z1095" s="186"/>
      <c r="AA1095" s="186"/>
      <c r="AB1095" s="186"/>
      <c r="AC1095" s="186"/>
      <c r="AD1095" s="186"/>
      <c r="AE1095" s="186"/>
    </row>
    <row r="1096" spans="1:31">
      <c r="A1096" s="186"/>
      <c r="B1096" s="291"/>
      <c r="C1096" s="186"/>
      <c r="D1096" s="186"/>
      <c r="E1096" s="186"/>
      <c r="F1096" s="186"/>
      <c r="G1096" s="186"/>
      <c r="H1096" s="186"/>
      <c r="I1096" s="186"/>
      <c r="J1096" s="186"/>
      <c r="K1096" s="186"/>
      <c r="L1096" s="186"/>
      <c r="M1096" s="186"/>
      <c r="N1096" s="186"/>
      <c r="O1096" s="186"/>
      <c r="P1096" s="186"/>
      <c r="Q1096" s="186"/>
      <c r="R1096" s="186"/>
      <c r="S1096" s="186"/>
      <c r="T1096" s="186"/>
      <c r="U1096" s="186"/>
      <c r="V1096" s="186"/>
      <c r="W1096" s="186"/>
      <c r="X1096" s="186"/>
      <c r="Y1096" s="186"/>
      <c r="Z1096" s="186"/>
      <c r="AA1096" s="186"/>
      <c r="AB1096" s="186"/>
      <c r="AC1096" s="186"/>
      <c r="AD1096" s="186"/>
      <c r="AE1096" s="186"/>
    </row>
    <row r="1097" spans="1:31">
      <c r="A1097" s="186"/>
      <c r="B1097" s="291"/>
      <c r="C1097" s="186"/>
      <c r="D1097" s="186"/>
      <c r="E1097" s="186"/>
      <c r="F1097" s="186"/>
      <c r="G1097" s="186"/>
      <c r="H1097" s="186"/>
      <c r="I1097" s="186"/>
      <c r="J1097" s="186"/>
      <c r="K1097" s="186"/>
      <c r="L1097" s="186"/>
      <c r="M1097" s="186"/>
      <c r="N1097" s="186"/>
      <c r="O1097" s="186"/>
      <c r="P1097" s="186"/>
      <c r="Q1097" s="186"/>
      <c r="R1097" s="186"/>
      <c r="S1097" s="186"/>
      <c r="T1097" s="186"/>
      <c r="U1097" s="186"/>
      <c r="V1097" s="186"/>
      <c r="W1097" s="186"/>
      <c r="X1097" s="186"/>
      <c r="Y1097" s="186"/>
      <c r="Z1097" s="186"/>
      <c r="AA1097" s="186"/>
      <c r="AB1097" s="186"/>
      <c r="AC1097" s="186"/>
      <c r="AD1097" s="186"/>
      <c r="AE1097" s="186"/>
    </row>
    <row r="1098" spans="1:31">
      <c r="A1098" s="186"/>
      <c r="B1098" s="291"/>
      <c r="C1098" s="186"/>
      <c r="D1098" s="186"/>
      <c r="E1098" s="186"/>
      <c r="F1098" s="186"/>
      <c r="G1098" s="186"/>
      <c r="H1098" s="186"/>
      <c r="I1098" s="186"/>
      <c r="J1098" s="186"/>
      <c r="K1098" s="186"/>
      <c r="L1098" s="186"/>
      <c r="M1098" s="186"/>
      <c r="N1098" s="186"/>
      <c r="O1098" s="186"/>
      <c r="P1098" s="186"/>
      <c r="Q1098" s="186"/>
      <c r="R1098" s="186"/>
      <c r="S1098" s="186"/>
      <c r="T1098" s="186"/>
      <c r="U1098" s="186"/>
      <c r="V1098" s="186"/>
      <c r="W1098" s="186"/>
      <c r="X1098" s="186"/>
      <c r="Y1098" s="186"/>
      <c r="Z1098" s="186"/>
      <c r="AA1098" s="186"/>
      <c r="AB1098" s="186"/>
      <c r="AC1098" s="186"/>
      <c r="AD1098" s="186"/>
      <c r="AE1098" s="186"/>
    </row>
    <row r="1099" spans="1:31">
      <c r="A1099" s="186"/>
      <c r="B1099" s="291"/>
      <c r="C1099" s="186"/>
      <c r="D1099" s="186"/>
      <c r="E1099" s="186"/>
      <c r="F1099" s="186"/>
      <c r="G1099" s="186"/>
      <c r="H1099" s="186"/>
      <c r="I1099" s="186"/>
      <c r="J1099" s="186"/>
      <c r="K1099" s="186"/>
      <c r="L1099" s="186"/>
      <c r="M1099" s="186"/>
      <c r="N1099" s="186"/>
      <c r="O1099" s="186"/>
      <c r="P1099" s="186"/>
      <c r="Q1099" s="186"/>
      <c r="R1099" s="186"/>
      <c r="S1099" s="186"/>
      <c r="T1099" s="186"/>
      <c r="U1099" s="186"/>
      <c r="V1099" s="186"/>
      <c r="W1099" s="186"/>
      <c r="X1099" s="186"/>
      <c r="Y1099" s="186"/>
      <c r="Z1099" s="186"/>
      <c r="AA1099" s="186"/>
      <c r="AB1099" s="186"/>
      <c r="AC1099" s="186"/>
      <c r="AD1099" s="186"/>
      <c r="AE1099" s="186"/>
    </row>
    <row r="1100" spans="1:31">
      <c r="A1100" s="186"/>
      <c r="B1100" s="291"/>
      <c r="C1100" s="186"/>
      <c r="D1100" s="186"/>
      <c r="E1100" s="186"/>
      <c r="F1100" s="186"/>
      <c r="G1100" s="186"/>
      <c r="H1100" s="186"/>
      <c r="I1100" s="186"/>
      <c r="J1100" s="186"/>
      <c r="K1100" s="186"/>
      <c r="L1100" s="186"/>
      <c r="M1100" s="186"/>
      <c r="N1100" s="186"/>
      <c r="O1100" s="186"/>
      <c r="P1100" s="186"/>
      <c r="Q1100" s="186"/>
      <c r="R1100" s="186"/>
      <c r="S1100" s="186"/>
      <c r="T1100" s="186"/>
      <c r="U1100" s="186"/>
      <c r="V1100" s="186"/>
      <c r="W1100" s="186"/>
      <c r="X1100" s="186"/>
      <c r="Y1100" s="186"/>
      <c r="Z1100" s="186"/>
      <c r="AA1100" s="186"/>
      <c r="AB1100" s="186"/>
      <c r="AC1100" s="186"/>
      <c r="AD1100" s="186"/>
      <c r="AE1100" s="186"/>
    </row>
    <row r="1101" spans="1:31">
      <c r="A1101" s="186"/>
      <c r="B1101" s="291"/>
      <c r="C1101" s="186"/>
      <c r="D1101" s="186"/>
      <c r="E1101" s="186"/>
      <c r="F1101" s="186"/>
      <c r="G1101" s="186"/>
      <c r="H1101" s="186"/>
      <c r="I1101" s="186"/>
      <c r="J1101" s="186"/>
      <c r="K1101" s="186"/>
      <c r="L1101" s="186"/>
      <c r="M1101" s="186"/>
      <c r="N1101" s="186"/>
      <c r="O1101" s="186"/>
      <c r="P1101" s="186"/>
      <c r="Q1101" s="186"/>
      <c r="R1101" s="186"/>
      <c r="S1101" s="186"/>
      <c r="T1101" s="186"/>
      <c r="U1101" s="186"/>
      <c r="V1101" s="186"/>
      <c r="W1101" s="186"/>
      <c r="X1101" s="186"/>
      <c r="Y1101" s="186"/>
      <c r="Z1101" s="186"/>
      <c r="AA1101" s="186"/>
      <c r="AB1101" s="186"/>
      <c r="AC1101" s="186"/>
      <c r="AD1101" s="186"/>
      <c r="AE1101" s="186"/>
    </row>
    <row r="1102" spans="1:31">
      <c r="A1102" s="186"/>
      <c r="B1102" s="291"/>
      <c r="C1102" s="186"/>
      <c r="D1102" s="186"/>
      <c r="E1102" s="186"/>
      <c r="F1102" s="186"/>
      <c r="G1102" s="186"/>
      <c r="H1102" s="186"/>
      <c r="I1102" s="186"/>
      <c r="J1102" s="186"/>
      <c r="K1102" s="186"/>
      <c r="L1102" s="186"/>
      <c r="M1102" s="186"/>
      <c r="N1102" s="186"/>
      <c r="O1102" s="186"/>
      <c r="P1102" s="186"/>
      <c r="Q1102" s="186"/>
      <c r="R1102" s="186"/>
      <c r="S1102" s="186"/>
      <c r="T1102" s="186"/>
      <c r="U1102" s="186"/>
      <c r="V1102" s="186"/>
      <c r="W1102" s="186"/>
      <c r="X1102" s="186"/>
      <c r="Y1102" s="186"/>
      <c r="Z1102" s="186"/>
      <c r="AA1102" s="186"/>
      <c r="AB1102" s="186"/>
      <c r="AC1102" s="186"/>
      <c r="AD1102" s="186"/>
      <c r="AE1102" s="186"/>
    </row>
    <row r="1103" spans="1:31">
      <c r="A1103" s="186"/>
      <c r="B1103" s="291"/>
      <c r="C1103" s="186"/>
      <c r="D1103" s="186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  <c r="V1103" s="186"/>
      <c r="W1103" s="186"/>
      <c r="X1103" s="186"/>
      <c r="Y1103" s="186"/>
      <c r="Z1103" s="186"/>
      <c r="AA1103" s="186"/>
      <c r="AB1103" s="186"/>
      <c r="AC1103" s="186"/>
      <c r="AD1103" s="186"/>
      <c r="AE1103" s="186"/>
    </row>
    <row r="1104" spans="1:31">
      <c r="A1104" s="186"/>
      <c r="B1104" s="291"/>
      <c r="C1104" s="186"/>
      <c r="D1104" s="186"/>
      <c r="E1104" s="186"/>
      <c r="F1104" s="186"/>
      <c r="G1104" s="186"/>
      <c r="H1104" s="186"/>
      <c r="I1104" s="186"/>
      <c r="J1104" s="186"/>
      <c r="K1104" s="186"/>
      <c r="L1104" s="186"/>
      <c r="M1104" s="186"/>
      <c r="N1104" s="186"/>
      <c r="O1104" s="186"/>
      <c r="P1104" s="186"/>
      <c r="Q1104" s="186"/>
      <c r="R1104" s="186"/>
      <c r="S1104" s="186"/>
      <c r="T1104" s="186"/>
      <c r="U1104" s="186"/>
      <c r="V1104" s="186"/>
      <c r="W1104" s="186"/>
      <c r="X1104" s="186"/>
      <c r="Y1104" s="186"/>
      <c r="Z1104" s="186"/>
      <c r="AA1104" s="186"/>
      <c r="AB1104" s="186"/>
      <c r="AC1104" s="186"/>
      <c r="AD1104" s="186"/>
      <c r="AE1104" s="186"/>
    </row>
    <row r="1105" spans="1:31">
      <c r="A1105" s="186"/>
      <c r="B1105" s="291"/>
      <c r="C1105" s="186"/>
      <c r="D1105" s="186"/>
      <c r="E1105" s="186"/>
      <c r="F1105" s="186"/>
      <c r="G1105" s="186"/>
      <c r="H1105" s="186"/>
      <c r="I1105" s="186"/>
      <c r="J1105" s="186"/>
      <c r="K1105" s="186"/>
      <c r="L1105" s="186"/>
      <c r="M1105" s="186"/>
      <c r="N1105" s="186"/>
      <c r="O1105" s="186"/>
      <c r="P1105" s="186"/>
      <c r="Q1105" s="186"/>
      <c r="R1105" s="186"/>
      <c r="S1105" s="186"/>
      <c r="T1105" s="186"/>
      <c r="U1105" s="186"/>
      <c r="V1105" s="186"/>
      <c r="W1105" s="186"/>
      <c r="X1105" s="186"/>
      <c r="Y1105" s="186"/>
      <c r="Z1105" s="186"/>
      <c r="AA1105" s="186"/>
      <c r="AB1105" s="186"/>
      <c r="AC1105" s="186"/>
      <c r="AD1105" s="186"/>
      <c r="AE1105" s="186"/>
    </row>
    <row r="1106" spans="1:31">
      <c r="A1106" s="186"/>
      <c r="B1106" s="291"/>
      <c r="C1106" s="186"/>
      <c r="D1106" s="186"/>
      <c r="E1106" s="186"/>
      <c r="F1106" s="186"/>
      <c r="G1106" s="186"/>
      <c r="H1106" s="186"/>
      <c r="I1106" s="186"/>
      <c r="J1106" s="186"/>
      <c r="K1106" s="186"/>
      <c r="L1106" s="186"/>
      <c r="M1106" s="186"/>
      <c r="N1106" s="186"/>
      <c r="O1106" s="186"/>
      <c r="P1106" s="186"/>
      <c r="Q1106" s="186"/>
      <c r="R1106" s="186"/>
      <c r="S1106" s="186"/>
      <c r="T1106" s="186"/>
      <c r="U1106" s="186"/>
      <c r="V1106" s="186"/>
      <c r="W1106" s="186"/>
      <c r="X1106" s="186"/>
      <c r="Y1106" s="186"/>
      <c r="Z1106" s="186"/>
      <c r="AA1106" s="186"/>
      <c r="AB1106" s="186"/>
      <c r="AC1106" s="186"/>
      <c r="AD1106" s="186"/>
      <c r="AE1106" s="186"/>
    </row>
    <row r="1107" spans="1:31">
      <c r="A1107" s="186"/>
      <c r="B1107" s="291"/>
      <c r="C1107" s="186"/>
      <c r="D1107" s="186"/>
      <c r="E1107" s="186"/>
      <c r="F1107" s="186"/>
      <c r="G1107" s="186"/>
      <c r="H1107" s="186"/>
      <c r="I1107" s="186"/>
      <c r="J1107" s="186"/>
      <c r="K1107" s="186"/>
      <c r="L1107" s="186"/>
      <c r="M1107" s="186"/>
      <c r="N1107" s="186"/>
      <c r="O1107" s="186"/>
      <c r="P1107" s="186"/>
      <c r="Q1107" s="186"/>
      <c r="R1107" s="186"/>
      <c r="S1107" s="186"/>
      <c r="T1107" s="186"/>
      <c r="U1107" s="186"/>
      <c r="V1107" s="186"/>
      <c r="W1107" s="186"/>
      <c r="X1107" s="186"/>
      <c r="Y1107" s="186"/>
      <c r="Z1107" s="186"/>
      <c r="AA1107" s="186"/>
      <c r="AB1107" s="186"/>
      <c r="AC1107" s="186"/>
      <c r="AD1107" s="186"/>
      <c r="AE1107" s="186"/>
    </row>
    <row r="1108" spans="1:31">
      <c r="A1108" s="186"/>
      <c r="B1108" s="291"/>
      <c r="C1108" s="186"/>
      <c r="D1108" s="186"/>
      <c r="E1108" s="186"/>
      <c r="F1108" s="186"/>
      <c r="G1108" s="186"/>
      <c r="H1108" s="186"/>
      <c r="I1108" s="186"/>
      <c r="J1108" s="186"/>
      <c r="K1108" s="186"/>
      <c r="L1108" s="186"/>
      <c r="M1108" s="186"/>
      <c r="N1108" s="186"/>
      <c r="O1108" s="186"/>
      <c r="P1108" s="186"/>
      <c r="Q1108" s="186"/>
      <c r="R1108" s="186"/>
      <c r="S1108" s="186"/>
      <c r="T1108" s="186"/>
      <c r="U1108" s="186"/>
      <c r="V1108" s="186"/>
      <c r="W1108" s="186"/>
      <c r="X1108" s="186"/>
      <c r="Y1108" s="186"/>
      <c r="Z1108" s="186"/>
      <c r="AA1108" s="186"/>
      <c r="AB1108" s="186"/>
      <c r="AC1108" s="186"/>
      <c r="AD1108" s="186"/>
      <c r="AE1108" s="186"/>
    </row>
    <row r="1109" spans="1:31">
      <c r="A1109" s="186"/>
      <c r="B1109" s="291"/>
      <c r="C1109" s="186"/>
      <c r="D1109" s="186"/>
      <c r="E1109" s="186"/>
      <c r="F1109" s="186"/>
      <c r="G1109" s="186"/>
      <c r="H1109" s="186"/>
      <c r="I1109" s="186"/>
      <c r="J1109" s="186"/>
      <c r="K1109" s="186"/>
      <c r="L1109" s="186"/>
      <c r="M1109" s="186"/>
      <c r="N1109" s="186"/>
      <c r="O1109" s="186"/>
      <c r="P1109" s="186"/>
      <c r="Q1109" s="186"/>
      <c r="R1109" s="186"/>
      <c r="S1109" s="186"/>
      <c r="T1109" s="186"/>
      <c r="U1109" s="186"/>
      <c r="V1109" s="186"/>
      <c r="W1109" s="186"/>
      <c r="X1109" s="186"/>
      <c r="Y1109" s="186"/>
      <c r="Z1109" s="186"/>
      <c r="AA1109" s="186"/>
      <c r="AB1109" s="186"/>
      <c r="AC1109" s="186"/>
      <c r="AD1109" s="186"/>
      <c r="AE1109" s="186"/>
    </row>
    <row r="1110" spans="1:31">
      <c r="A1110" s="186"/>
      <c r="B1110" s="291"/>
      <c r="C1110" s="186"/>
      <c r="D1110" s="186"/>
      <c r="E1110" s="186"/>
      <c r="F1110" s="186"/>
      <c r="G1110" s="186"/>
      <c r="H1110" s="186"/>
      <c r="I1110" s="186"/>
      <c r="J1110" s="186"/>
      <c r="K1110" s="186"/>
      <c r="L1110" s="186"/>
      <c r="M1110" s="186"/>
      <c r="N1110" s="186"/>
      <c r="O1110" s="186"/>
      <c r="P1110" s="186"/>
      <c r="Q1110" s="186"/>
      <c r="R1110" s="186"/>
      <c r="S1110" s="186"/>
      <c r="T1110" s="186"/>
      <c r="U1110" s="186"/>
      <c r="V1110" s="186"/>
      <c r="W1110" s="186"/>
      <c r="X1110" s="186"/>
      <c r="Y1110" s="186"/>
      <c r="Z1110" s="186"/>
      <c r="AA1110" s="186"/>
      <c r="AB1110" s="186"/>
      <c r="AC1110" s="186"/>
      <c r="AD1110" s="186"/>
      <c r="AE1110" s="186"/>
    </row>
    <row r="1111" spans="1:31">
      <c r="A1111" s="186"/>
      <c r="B1111" s="291"/>
      <c r="C1111" s="186"/>
      <c r="D1111" s="186"/>
      <c r="E1111" s="186"/>
      <c r="F1111" s="186"/>
      <c r="G1111" s="186"/>
      <c r="H1111" s="186"/>
      <c r="I1111" s="186"/>
      <c r="J1111" s="186"/>
      <c r="K1111" s="186"/>
      <c r="L1111" s="186"/>
      <c r="M1111" s="186"/>
      <c r="N1111" s="186"/>
      <c r="O1111" s="186"/>
      <c r="P1111" s="186"/>
      <c r="Q1111" s="186"/>
      <c r="R1111" s="186"/>
      <c r="S1111" s="186"/>
      <c r="T1111" s="186"/>
      <c r="U1111" s="186"/>
      <c r="V1111" s="186"/>
      <c r="W1111" s="186"/>
      <c r="X1111" s="186"/>
      <c r="Y1111" s="186"/>
      <c r="Z1111" s="186"/>
      <c r="AA1111" s="186"/>
      <c r="AB1111" s="186"/>
      <c r="AC1111" s="186"/>
      <c r="AD1111" s="186"/>
      <c r="AE1111" s="186"/>
    </row>
    <row r="1112" spans="1:31">
      <c r="A1112" s="186"/>
      <c r="B1112" s="291"/>
      <c r="C1112" s="186"/>
      <c r="D1112" s="186"/>
      <c r="E1112" s="186"/>
      <c r="F1112" s="186"/>
      <c r="G1112" s="186"/>
      <c r="H1112" s="186"/>
      <c r="I1112" s="186"/>
      <c r="J1112" s="186"/>
      <c r="K1112" s="186"/>
      <c r="L1112" s="186"/>
      <c r="M1112" s="186"/>
      <c r="N1112" s="186"/>
      <c r="O1112" s="186"/>
      <c r="P1112" s="186"/>
      <c r="Q1112" s="186"/>
      <c r="R1112" s="186"/>
      <c r="S1112" s="186"/>
      <c r="T1112" s="186"/>
      <c r="U1112" s="186"/>
      <c r="V1112" s="186"/>
      <c r="W1112" s="186"/>
      <c r="X1112" s="186"/>
      <c r="Y1112" s="186"/>
      <c r="Z1112" s="186"/>
      <c r="AA1112" s="186"/>
      <c r="AB1112" s="186"/>
      <c r="AC1112" s="186"/>
      <c r="AD1112" s="186"/>
      <c r="AE1112" s="186"/>
    </row>
    <row r="1113" spans="1:31">
      <c r="A1113" s="186"/>
      <c r="B1113" s="291"/>
      <c r="C1113" s="186"/>
      <c r="D1113" s="186"/>
      <c r="E1113" s="186"/>
      <c r="F1113" s="186"/>
      <c r="G1113" s="186"/>
      <c r="H1113" s="186"/>
      <c r="I1113" s="186"/>
      <c r="J1113" s="186"/>
      <c r="K1113" s="186"/>
      <c r="L1113" s="186"/>
      <c r="M1113" s="186"/>
      <c r="N1113" s="186"/>
      <c r="O1113" s="186"/>
      <c r="P1113" s="186"/>
      <c r="Q1113" s="186"/>
      <c r="R1113" s="186"/>
      <c r="S1113" s="186"/>
      <c r="T1113" s="186"/>
      <c r="U1113" s="186"/>
      <c r="V1113" s="186"/>
      <c r="W1113" s="186"/>
      <c r="X1113" s="186"/>
      <c r="Y1113" s="186"/>
      <c r="Z1113" s="186"/>
      <c r="AA1113" s="186"/>
      <c r="AB1113" s="186"/>
      <c r="AC1113" s="186"/>
      <c r="AD1113" s="186"/>
      <c r="AE1113" s="186"/>
    </row>
    <row r="1114" spans="1:31">
      <c r="A1114" s="186"/>
      <c r="B1114" s="291"/>
      <c r="C1114" s="186"/>
      <c r="D1114" s="186"/>
      <c r="E1114" s="186"/>
      <c r="F1114" s="186"/>
      <c r="G1114" s="186"/>
      <c r="H1114" s="186"/>
      <c r="I1114" s="186"/>
      <c r="J1114" s="186"/>
      <c r="K1114" s="186"/>
      <c r="L1114" s="186"/>
      <c r="M1114" s="186"/>
      <c r="N1114" s="186"/>
      <c r="O1114" s="186"/>
      <c r="P1114" s="186"/>
      <c r="Q1114" s="186"/>
      <c r="R1114" s="186"/>
      <c r="S1114" s="186"/>
      <c r="T1114" s="186"/>
      <c r="U1114" s="186"/>
      <c r="V1114" s="186"/>
      <c r="W1114" s="186"/>
      <c r="X1114" s="186"/>
      <c r="Y1114" s="186"/>
      <c r="Z1114" s="186"/>
      <c r="AA1114" s="186"/>
      <c r="AB1114" s="186"/>
      <c r="AC1114" s="186"/>
      <c r="AD1114" s="186"/>
      <c r="AE1114" s="186"/>
    </row>
    <row r="1115" spans="1:31">
      <c r="A1115" s="186"/>
      <c r="B1115" s="291"/>
      <c r="C1115" s="186"/>
      <c r="D1115" s="186"/>
      <c r="E1115" s="186"/>
      <c r="F1115" s="186"/>
      <c r="G1115" s="186"/>
      <c r="H1115" s="186"/>
      <c r="I1115" s="186"/>
      <c r="J1115" s="186"/>
      <c r="K1115" s="186"/>
      <c r="L1115" s="186"/>
      <c r="M1115" s="186"/>
      <c r="N1115" s="186"/>
      <c r="O1115" s="186"/>
      <c r="P1115" s="186"/>
      <c r="Q1115" s="186"/>
      <c r="R1115" s="186"/>
      <c r="S1115" s="186"/>
      <c r="T1115" s="186"/>
      <c r="U1115" s="186"/>
      <c r="V1115" s="186"/>
      <c r="W1115" s="186"/>
      <c r="X1115" s="186"/>
      <c r="Y1115" s="186"/>
      <c r="Z1115" s="186"/>
      <c r="AA1115" s="186"/>
      <c r="AB1115" s="186"/>
      <c r="AC1115" s="186"/>
      <c r="AD1115" s="186"/>
      <c r="AE1115" s="186"/>
    </row>
    <row r="1116" spans="1:31">
      <c r="A1116" s="186"/>
      <c r="B1116" s="291"/>
      <c r="C1116" s="186"/>
      <c r="D1116" s="186"/>
      <c r="E1116" s="186"/>
      <c r="F1116" s="186"/>
      <c r="G1116" s="186"/>
      <c r="H1116" s="186"/>
      <c r="I1116" s="186"/>
      <c r="J1116" s="186"/>
      <c r="K1116" s="186"/>
      <c r="L1116" s="186"/>
      <c r="M1116" s="186"/>
      <c r="N1116" s="186"/>
      <c r="O1116" s="186"/>
      <c r="P1116" s="186"/>
      <c r="Q1116" s="186"/>
      <c r="R1116" s="186"/>
      <c r="S1116" s="186"/>
      <c r="T1116" s="186"/>
      <c r="U1116" s="186"/>
      <c r="V1116" s="186"/>
      <c r="W1116" s="186"/>
      <c r="X1116" s="186"/>
      <c r="Y1116" s="186"/>
      <c r="Z1116" s="186"/>
      <c r="AA1116" s="186"/>
      <c r="AB1116" s="186"/>
      <c r="AC1116" s="186"/>
      <c r="AD1116" s="186"/>
      <c r="AE1116" s="186"/>
    </row>
    <row r="1117" spans="1:31">
      <c r="A1117" s="186"/>
      <c r="B1117" s="291"/>
      <c r="C1117" s="186"/>
      <c r="D1117" s="186"/>
      <c r="E1117" s="186"/>
      <c r="F1117" s="186"/>
      <c r="G1117" s="186"/>
      <c r="H1117" s="186"/>
      <c r="I1117" s="186"/>
      <c r="J1117" s="186"/>
      <c r="K1117" s="186"/>
      <c r="L1117" s="186"/>
      <c r="M1117" s="186"/>
      <c r="N1117" s="186"/>
      <c r="O1117" s="186"/>
      <c r="P1117" s="186"/>
      <c r="Q1117" s="186"/>
      <c r="R1117" s="186"/>
      <c r="S1117" s="186"/>
      <c r="T1117" s="186"/>
      <c r="U1117" s="186"/>
      <c r="V1117" s="186"/>
      <c r="W1117" s="186"/>
      <c r="X1117" s="186"/>
      <c r="Y1117" s="186"/>
      <c r="Z1117" s="186"/>
      <c r="AA1117" s="186"/>
      <c r="AB1117" s="186"/>
      <c r="AC1117" s="186"/>
      <c r="AD1117" s="186"/>
      <c r="AE1117" s="186"/>
    </row>
    <row r="1118" spans="1:31">
      <c r="A1118" s="186"/>
      <c r="B1118" s="291"/>
      <c r="C1118" s="186"/>
      <c r="D1118" s="186"/>
      <c r="E1118" s="186"/>
      <c r="F1118" s="186"/>
      <c r="G1118" s="186"/>
      <c r="H1118" s="186"/>
      <c r="I1118" s="186"/>
      <c r="J1118" s="186"/>
      <c r="K1118" s="186"/>
      <c r="L1118" s="186"/>
      <c r="M1118" s="186"/>
      <c r="N1118" s="186"/>
      <c r="O1118" s="186"/>
      <c r="P1118" s="186"/>
      <c r="Q1118" s="186"/>
      <c r="R1118" s="186"/>
      <c r="S1118" s="186"/>
      <c r="T1118" s="186"/>
      <c r="U1118" s="186"/>
      <c r="V1118" s="186"/>
      <c r="W1118" s="186"/>
      <c r="X1118" s="186"/>
      <c r="Y1118" s="186"/>
      <c r="Z1118" s="186"/>
      <c r="AA1118" s="186"/>
      <c r="AB1118" s="186"/>
      <c r="AC1118" s="186"/>
      <c r="AD1118" s="186"/>
      <c r="AE1118" s="186"/>
    </row>
    <row r="1119" spans="1:31">
      <c r="A1119" s="186"/>
      <c r="B1119" s="291"/>
      <c r="C1119" s="186"/>
      <c r="D1119" s="186"/>
      <c r="E1119" s="186"/>
      <c r="F1119" s="186"/>
      <c r="G1119" s="186"/>
      <c r="H1119" s="186"/>
      <c r="I1119" s="186"/>
      <c r="J1119" s="186"/>
      <c r="K1119" s="186"/>
      <c r="L1119" s="186"/>
      <c r="M1119" s="186"/>
      <c r="N1119" s="186"/>
      <c r="O1119" s="186"/>
      <c r="P1119" s="186"/>
      <c r="Q1119" s="186"/>
      <c r="R1119" s="186"/>
      <c r="S1119" s="186"/>
      <c r="T1119" s="186"/>
      <c r="U1119" s="186"/>
      <c r="V1119" s="186"/>
      <c r="W1119" s="186"/>
      <c r="X1119" s="186"/>
      <c r="Y1119" s="186"/>
      <c r="Z1119" s="186"/>
      <c r="AA1119" s="186"/>
      <c r="AB1119" s="186"/>
      <c r="AC1119" s="186"/>
      <c r="AD1119" s="186"/>
      <c r="AE1119" s="186"/>
    </row>
    <row r="1120" spans="1:31">
      <c r="A1120" s="186"/>
      <c r="B1120" s="291"/>
      <c r="C1120" s="186"/>
      <c r="D1120" s="186"/>
      <c r="E1120" s="186"/>
      <c r="F1120" s="186"/>
      <c r="G1120" s="186"/>
      <c r="H1120" s="186"/>
      <c r="I1120" s="186"/>
      <c r="J1120" s="186"/>
      <c r="K1120" s="186"/>
      <c r="L1120" s="186"/>
      <c r="M1120" s="186"/>
      <c r="N1120" s="186"/>
      <c r="O1120" s="186"/>
      <c r="P1120" s="186"/>
      <c r="Q1120" s="186"/>
      <c r="R1120" s="186"/>
      <c r="S1120" s="186"/>
      <c r="T1120" s="186"/>
      <c r="U1120" s="186"/>
      <c r="V1120" s="186"/>
      <c r="W1120" s="186"/>
      <c r="X1120" s="186"/>
      <c r="Y1120" s="186"/>
      <c r="Z1120" s="186"/>
      <c r="AA1120" s="186"/>
      <c r="AB1120" s="186"/>
      <c r="AC1120" s="186"/>
      <c r="AD1120" s="186"/>
      <c r="AE1120" s="186"/>
    </row>
    <row r="1121" spans="1:31">
      <c r="A1121" s="186"/>
      <c r="B1121" s="291"/>
      <c r="C1121" s="186"/>
      <c r="D1121" s="186"/>
      <c r="E1121" s="186"/>
      <c r="F1121" s="186"/>
      <c r="G1121" s="186"/>
      <c r="H1121" s="186"/>
      <c r="I1121" s="186"/>
      <c r="J1121" s="186"/>
      <c r="K1121" s="186"/>
      <c r="L1121" s="186"/>
      <c r="M1121" s="186"/>
      <c r="N1121" s="186"/>
      <c r="O1121" s="186"/>
      <c r="P1121" s="186"/>
      <c r="Q1121" s="186"/>
      <c r="R1121" s="186"/>
      <c r="S1121" s="186"/>
      <c r="T1121" s="186"/>
      <c r="U1121" s="186"/>
      <c r="V1121" s="186"/>
      <c r="W1121" s="186"/>
      <c r="X1121" s="186"/>
      <c r="Y1121" s="186"/>
      <c r="Z1121" s="186"/>
      <c r="AA1121" s="186"/>
      <c r="AB1121" s="186"/>
      <c r="AC1121" s="186"/>
      <c r="AD1121" s="186"/>
      <c r="AE1121" s="186"/>
    </row>
    <row r="1122" spans="1:31">
      <c r="A1122" s="186"/>
      <c r="B1122" s="291"/>
      <c r="C1122" s="186"/>
      <c r="D1122" s="186"/>
      <c r="E1122" s="186"/>
      <c r="F1122" s="186"/>
      <c r="G1122" s="186"/>
      <c r="H1122" s="186"/>
      <c r="I1122" s="186"/>
      <c r="J1122" s="186"/>
      <c r="K1122" s="186"/>
      <c r="L1122" s="186"/>
      <c r="M1122" s="186"/>
      <c r="N1122" s="186"/>
      <c r="O1122" s="186"/>
      <c r="P1122" s="186"/>
      <c r="Q1122" s="186"/>
      <c r="R1122" s="186"/>
      <c r="S1122" s="186"/>
      <c r="T1122" s="186"/>
      <c r="U1122" s="186"/>
      <c r="V1122" s="186"/>
      <c r="W1122" s="186"/>
      <c r="X1122" s="186"/>
      <c r="Y1122" s="186"/>
      <c r="Z1122" s="186"/>
      <c r="AA1122" s="186"/>
      <c r="AB1122" s="186"/>
      <c r="AC1122" s="186"/>
      <c r="AD1122" s="186"/>
      <c r="AE1122" s="186"/>
    </row>
    <row r="1123" spans="1:31">
      <c r="A1123" s="186"/>
      <c r="B1123" s="291"/>
      <c r="C1123" s="186"/>
      <c r="D1123" s="186"/>
      <c r="E1123" s="186"/>
      <c r="F1123" s="186"/>
      <c r="G1123" s="186"/>
      <c r="H1123" s="186"/>
      <c r="I1123" s="186"/>
      <c r="J1123" s="186"/>
      <c r="K1123" s="186"/>
      <c r="L1123" s="186"/>
      <c r="M1123" s="186"/>
      <c r="N1123" s="186"/>
      <c r="O1123" s="186"/>
      <c r="P1123" s="186"/>
      <c r="Q1123" s="186"/>
      <c r="R1123" s="186"/>
      <c r="S1123" s="186"/>
      <c r="T1123" s="186"/>
      <c r="U1123" s="186"/>
      <c r="V1123" s="186"/>
      <c r="W1123" s="186"/>
      <c r="X1123" s="186"/>
      <c r="Y1123" s="186"/>
      <c r="Z1123" s="186"/>
      <c r="AA1123" s="186"/>
      <c r="AB1123" s="186"/>
      <c r="AC1123" s="186"/>
      <c r="AD1123" s="186"/>
      <c r="AE1123" s="186"/>
    </row>
    <row r="1124" spans="1:31">
      <c r="A1124" s="186"/>
      <c r="B1124" s="291"/>
      <c r="C1124" s="186"/>
      <c r="D1124" s="186"/>
      <c r="E1124" s="186"/>
      <c r="F1124" s="186"/>
      <c r="G1124" s="186"/>
      <c r="H1124" s="186"/>
      <c r="I1124" s="186"/>
      <c r="J1124" s="186"/>
      <c r="K1124" s="186"/>
      <c r="L1124" s="186"/>
      <c r="M1124" s="186"/>
      <c r="N1124" s="186"/>
      <c r="O1124" s="186"/>
      <c r="P1124" s="186"/>
      <c r="Q1124" s="186"/>
      <c r="R1124" s="186"/>
      <c r="S1124" s="186"/>
      <c r="T1124" s="186"/>
      <c r="U1124" s="186"/>
      <c r="V1124" s="186"/>
      <c r="W1124" s="186"/>
      <c r="X1124" s="186"/>
      <c r="Y1124" s="186"/>
      <c r="Z1124" s="186"/>
      <c r="AA1124" s="186"/>
      <c r="AB1124" s="186"/>
      <c r="AC1124" s="186"/>
      <c r="AD1124" s="186"/>
      <c r="AE1124" s="186"/>
    </row>
    <row r="1125" spans="1:31">
      <c r="A1125" s="186"/>
      <c r="B1125" s="291"/>
      <c r="C1125" s="186"/>
      <c r="D1125" s="186"/>
      <c r="E1125" s="186"/>
      <c r="F1125" s="186"/>
      <c r="G1125" s="186"/>
      <c r="H1125" s="186"/>
      <c r="I1125" s="186"/>
      <c r="J1125" s="186"/>
      <c r="K1125" s="186"/>
      <c r="L1125" s="186"/>
      <c r="M1125" s="186"/>
      <c r="N1125" s="186"/>
      <c r="O1125" s="186"/>
      <c r="P1125" s="186"/>
      <c r="Q1125" s="186"/>
      <c r="R1125" s="186"/>
      <c r="S1125" s="186"/>
      <c r="T1125" s="186"/>
      <c r="U1125" s="186"/>
      <c r="V1125" s="186"/>
      <c r="W1125" s="186"/>
      <c r="X1125" s="186"/>
      <c r="Y1125" s="186"/>
      <c r="Z1125" s="186"/>
      <c r="AA1125" s="186"/>
      <c r="AB1125" s="186"/>
      <c r="AC1125" s="186"/>
      <c r="AD1125" s="186"/>
      <c r="AE1125" s="186"/>
    </row>
    <row r="1126" spans="1:31">
      <c r="A1126" s="186"/>
      <c r="B1126" s="291"/>
      <c r="C1126" s="186"/>
      <c r="D1126" s="186"/>
      <c r="E1126" s="186"/>
      <c r="F1126" s="186"/>
      <c r="G1126" s="186"/>
      <c r="H1126" s="186"/>
      <c r="I1126" s="186"/>
      <c r="J1126" s="186"/>
      <c r="K1126" s="186"/>
      <c r="L1126" s="186"/>
      <c r="M1126" s="186"/>
      <c r="N1126" s="186"/>
      <c r="O1126" s="186"/>
      <c r="P1126" s="186"/>
      <c r="Q1126" s="186"/>
      <c r="R1126" s="186"/>
      <c r="S1126" s="186"/>
      <c r="T1126" s="186"/>
      <c r="U1126" s="186"/>
      <c r="V1126" s="186"/>
      <c r="W1126" s="186"/>
      <c r="X1126" s="186"/>
      <c r="Y1126" s="186"/>
      <c r="Z1126" s="186"/>
      <c r="AA1126" s="186"/>
      <c r="AB1126" s="186"/>
      <c r="AC1126" s="186"/>
      <c r="AD1126" s="186"/>
      <c r="AE1126" s="186"/>
    </row>
    <row r="1127" spans="1:31">
      <c r="A1127" s="186"/>
      <c r="B1127" s="291"/>
      <c r="C1127" s="186"/>
      <c r="D1127" s="186"/>
      <c r="E1127" s="186"/>
      <c r="F1127" s="186"/>
      <c r="G1127" s="186"/>
      <c r="H1127" s="186"/>
      <c r="I1127" s="186"/>
      <c r="J1127" s="186"/>
      <c r="K1127" s="186"/>
      <c r="L1127" s="186"/>
      <c r="M1127" s="186"/>
      <c r="N1127" s="186"/>
      <c r="O1127" s="186"/>
      <c r="P1127" s="186"/>
      <c r="Q1127" s="186"/>
      <c r="R1127" s="186"/>
      <c r="S1127" s="186"/>
      <c r="T1127" s="186"/>
      <c r="U1127" s="186"/>
      <c r="V1127" s="186"/>
      <c r="W1127" s="186"/>
      <c r="X1127" s="186"/>
      <c r="Y1127" s="186"/>
      <c r="Z1127" s="186"/>
      <c r="AA1127" s="186"/>
      <c r="AB1127" s="186"/>
      <c r="AC1127" s="186"/>
      <c r="AD1127" s="186"/>
      <c r="AE1127" s="186"/>
    </row>
    <row r="1128" spans="1:31">
      <c r="A1128" s="186"/>
      <c r="B1128" s="291"/>
      <c r="C1128" s="186"/>
      <c r="D1128" s="186"/>
      <c r="E1128" s="186"/>
      <c r="F1128" s="186"/>
      <c r="G1128" s="186"/>
      <c r="H1128" s="186"/>
      <c r="I1128" s="186"/>
      <c r="J1128" s="186"/>
      <c r="K1128" s="186"/>
      <c r="L1128" s="186"/>
      <c r="M1128" s="186"/>
      <c r="N1128" s="186"/>
      <c r="O1128" s="186"/>
      <c r="P1128" s="186"/>
      <c r="Q1128" s="186"/>
      <c r="R1128" s="186"/>
      <c r="S1128" s="186"/>
      <c r="T1128" s="186"/>
      <c r="U1128" s="186"/>
      <c r="V1128" s="186"/>
      <c r="W1128" s="186"/>
      <c r="X1128" s="186"/>
      <c r="Y1128" s="186"/>
      <c r="Z1128" s="186"/>
      <c r="AA1128" s="186"/>
      <c r="AB1128" s="186"/>
      <c r="AC1128" s="186"/>
      <c r="AD1128" s="186"/>
      <c r="AE1128" s="186"/>
    </row>
    <row r="1129" spans="1:31">
      <c r="A1129" s="186"/>
      <c r="B1129" s="291"/>
      <c r="C1129" s="186"/>
      <c r="D1129" s="186"/>
      <c r="E1129" s="186"/>
      <c r="F1129" s="186"/>
      <c r="G1129" s="186"/>
      <c r="H1129" s="186"/>
      <c r="I1129" s="186"/>
      <c r="J1129" s="186"/>
      <c r="K1129" s="186"/>
      <c r="L1129" s="186"/>
      <c r="M1129" s="186"/>
      <c r="N1129" s="186"/>
      <c r="O1129" s="186"/>
      <c r="P1129" s="186"/>
      <c r="Q1129" s="186"/>
      <c r="R1129" s="186"/>
      <c r="S1129" s="186"/>
      <c r="T1129" s="186"/>
      <c r="U1129" s="186"/>
      <c r="V1129" s="186"/>
      <c r="W1129" s="186"/>
      <c r="X1129" s="186"/>
      <c r="Y1129" s="186"/>
      <c r="Z1129" s="186"/>
      <c r="AA1129" s="186"/>
      <c r="AB1129" s="186"/>
      <c r="AC1129" s="186"/>
      <c r="AD1129" s="186"/>
      <c r="AE1129" s="186"/>
    </row>
    <row r="1130" spans="1:31">
      <c r="A1130" s="186"/>
      <c r="B1130" s="291"/>
      <c r="C1130" s="186"/>
      <c r="D1130" s="186"/>
      <c r="E1130" s="186"/>
      <c r="F1130" s="186"/>
      <c r="G1130" s="186"/>
      <c r="H1130" s="186"/>
      <c r="I1130" s="186"/>
      <c r="J1130" s="186"/>
      <c r="K1130" s="186"/>
      <c r="L1130" s="186"/>
      <c r="M1130" s="186"/>
      <c r="N1130" s="186"/>
      <c r="O1130" s="186"/>
      <c r="P1130" s="186"/>
      <c r="Q1130" s="186"/>
      <c r="R1130" s="186"/>
      <c r="S1130" s="186"/>
      <c r="T1130" s="186"/>
      <c r="U1130" s="186"/>
      <c r="V1130" s="186"/>
      <c r="W1130" s="186"/>
      <c r="X1130" s="186"/>
      <c r="Y1130" s="186"/>
      <c r="Z1130" s="186"/>
      <c r="AA1130" s="186"/>
      <c r="AB1130" s="186"/>
      <c r="AC1130" s="186"/>
      <c r="AD1130" s="186"/>
      <c r="AE1130" s="186"/>
    </row>
    <row r="1131" spans="1:31">
      <c r="A1131" s="186"/>
      <c r="B1131" s="291"/>
      <c r="C1131" s="186"/>
      <c r="D1131" s="186"/>
      <c r="E1131" s="186"/>
      <c r="F1131" s="186"/>
      <c r="G1131" s="186"/>
      <c r="H1131" s="186"/>
      <c r="I1131" s="186"/>
      <c r="J1131" s="186"/>
      <c r="K1131" s="186"/>
      <c r="L1131" s="186"/>
      <c r="M1131" s="186"/>
      <c r="N1131" s="186"/>
      <c r="O1131" s="186"/>
      <c r="P1131" s="186"/>
      <c r="Q1131" s="186"/>
      <c r="R1131" s="186"/>
      <c r="S1131" s="186"/>
      <c r="T1131" s="186"/>
      <c r="U1131" s="186"/>
      <c r="V1131" s="186"/>
      <c r="W1131" s="186"/>
      <c r="X1131" s="186"/>
      <c r="Y1131" s="186"/>
      <c r="Z1131" s="186"/>
      <c r="AA1131" s="186"/>
      <c r="AB1131" s="186"/>
      <c r="AC1131" s="186"/>
      <c r="AD1131" s="186"/>
      <c r="AE1131" s="186"/>
    </row>
    <row r="1132" spans="1:31">
      <c r="A1132" s="186"/>
      <c r="B1132" s="291"/>
      <c r="C1132" s="186"/>
      <c r="D1132" s="186"/>
      <c r="E1132" s="186"/>
      <c r="F1132" s="186"/>
      <c r="G1132" s="186"/>
      <c r="H1132" s="186"/>
      <c r="I1132" s="186"/>
      <c r="J1132" s="186"/>
      <c r="K1132" s="186"/>
      <c r="L1132" s="186"/>
      <c r="M1132" s="186"/>
      <c r="N1132" s="186"/>
      <c r="O1132" s="186"/>
      <c r="P1132" s="186"/>
      <c r="Q1132" s="186"/>
      <c r="R1132" s="186"/>
      <c r="S1132" s="186"/>
      <c r="T1132" s="186"/>
      <c r="U1132" s="186"/>
      <c r="V1132" s="186"/>
      <c r="W1132" s="186"/>
      <c r="X1132" s="186"/>
      <c r="Y1132" s="186"/>
      <c r="Z1132" s="186"/>
      <c r="AA1132" s="186"/>
      <c r="AB1132" s="186"/>
      <c r="AC1132" s="186"/>
      <c r="AD1132" s="186"/>
      <c r="AE1132" s="186"/>
    </row>
    <row r="1133" spans="1:31">
      <c r="A1133" s="186"/>
      <c r="B1133" s="291"/>
      <c r="C1133" s="186"/>
      <c r="D1133" s="186"/>
      <c r="E1133" s="186"/>
      <c r="F1133" s="186"/>
      <c r="G1133" s="186"/>
      <c r="H1133" s="186"/>
      <c r="I1133" s="186"/>
      <c r="J1133" s="186"/>
      <c r="K1133" s="186"/>
      <c r="L1133" s="186"/>
      <c r="M1133" s="186"/>
      <c r="N1133" s="186"/>
      <c r="O1133" s="186"/>
      <c r="P1133" s="186"/>
      <c r="Q1133" s="186"/>
      <c r="R1133" s="186"/>
      <c r="S1133" s="186"/>
      <c r="T1133" s="186"/>
      <c r="U1133" s="186"/>
      <c r="V1133" s="186"/>
      <c r="W1133" s="186"/>
      <c r="X1133" s="186"/>
      <c r="Y1133" s="186"/>
      <c r="Z1133" s="186"/>
      <c r="AA1133" s="186"/>
      <c r="AB1133" s="186"/>
      <c r="AC1133" s="186"/>
      <c r="AD1133" s="186"/>
      <c r="AE1133" s="186"/>
    </row>
    <row r="1134" spans="1:31">
      <c r="A1134" s="186"/>
      <c r="B1134" s="291"/>
      <c r="C1134" s="186"/>
      <c r="D1134" s="186"/>
      <c r="E1134" s="186"/>
      <c r="F1134" s="186"/>
      <c r="G1134" s="186"/>
      <c r="H1134" s="186"/>
      <c r="I1134" s="186"/>
      <c r="J1134" s="186"/>
      <c r="K1134" s="186"/>
      <c r="L1134" s="186"/>
      <c r="M1134" s="186"/>
      <c r="N1134" s="186"/>
      <c r="O1134" s="186"/>
      <c r="P1134" s="186"/>
      <c r="Q1134" s="186"/>
      <c r="R1134" s="186"/>
      <c r="S1134" s="186"/>
      <c r="T1134" s="186"/>
      <c r="U1134" s="186"/>
      <c r="V1134" s="186"/>
      <c r="W1134" s="186"/>
      <c r="X1134" s="186"/>
      <c r="Y1134" s="186"/>
      <c r="Z1134" s="186"/>
      <c r="AA1134" s="186"/>
      <c r="AB1134" s="186"/>
      <c r="AC1134" s="186"/>
      <c r="AD1134" s="186"/>
      <c r="AE1134" s="186"/>
    </row>
    <row r="1135" spans="1:31">
      <c r="A1135" s="186"/>
      <c r="B1135" s="291"/>
      <c r="C1135" s="186"/>
      <c r="D1135" s="186"/>
      <c r="E1135" s="186"/>
      <c r="F1135" s="186"/>
      <c r="G1135" s="186"/>
      <c r="H1135" s="186"/>
      <c r="I1135" s="186"/>
      <c r="J1135" s="186"/>
      <c r="K1135" s="186"/>
      <c r="L1135" s="186"/>
      <c r="M1135" s="186"/>
      <c r="N1135" s="186"/>
      <c r="O1135" s="186"/>
      <c r="P1135" s="186"/>
      <c r="Q1135" s="186"/>
      <c r="R1135" s="186"/>
      <c r="S1135" s="186"/>
      <c r="T1135" s="186"/>
      <c r="U1135" s="186"/>
      <c r="V1135" s="186"/>
      <c r="W1135" s="186"/>
      <c r="X1135" s="186"/>
      <c r="Y1135" s="186"/>
      <c r="Z1135" s="186"/>
      <c r="AA1135" s="186"/>
      <c r="AB1135" s="186"/>
      <c r="AC1135" s="186"/>
      <c r="AD1135" s="186"/>
      <c r="AE1135" s="186"/>
    </row>
    <row r="1136" spans="1:31">
      <c r="A1136" s="186"/>
      <c r="B1136" s="291"/>
      <c r="C1136" s="186"/>
      <c r="D1136" s="186"/>
      <c r="E1136" s="186"/>
      <c r="F1136" s="186"/>
      <c r="G1136" s="186"/>
      <c r="H1136" s="186"/>
      <c r="I1136" s="186"/>
      <c r="J1136" s="186"/>
      <c r="K1136" s="186"/>
      <c r="L1136" s="186"/>
      <c r="M1136" s="186"/>
      <c r="N1136" s="186"/>
      <c r="O1136" s="186"/>
      <c r="P1136" s="186"/>
      <c r="Q1136" s="186"/>
      <c r="R1136" s="186"/>
      <c r="S1136" s="186"/>
      <c r="T1136" s="186"/>
      <c r="U1136" s="186"/>
      <c r="V1136" s="186"/>
      <c r="W1136" s="186"/>
      <c r="X1136" s="186"/>
      <c r="Y1136" s="186"/>
      <c r="Z1136" s="186"/>
      <c r="AA1136" s="186"/>
      <c r="AB1136" s="186"/>
      <c r="AC1136" s="186"/>
      <c r="AD1136" s="186"/>
      <c r="AE1136" s="186"/>
    </row>
    <row r="1137" spans="1:31">
      <c r="A1137" s="186"/>
      <c r="B1137" s="291"/>
      <c r="C1137" s="186"/>
      <c r="D1137" s="186"/>
      <c r="E1137" s="186"/>
      <c r="F1137" s="186"/>
      <c r="G1137" s="186"/>
      <c r="H1137" s="186"/>
      <c r="I1137" s="186"/>
      <c r="J1137" s="186"/>
      <c r="K1137" s="186"/>
      <c r="L1137" s="186"/>
      <c r="M1137" s="186"/>
      <c r="N1137" s="186"/>
      <c r="O1137" s="186"/>
      <c r="P1137" s="186"/>
      <c r="Q1137" s="186"/>
      <c r="R1137" s="186"/>
      <c r="S1137" s="186"/>
      <c r="T1137" s="186"/>
      <c r="U1137" s="186"/>
      <c r="V1137" s="186"/>
      <c r="W1137" s="186"/>
      <c r="X1137" s="186"/>
      <c r="Y1137" s="186"/>
      <c r="Z1137" s="186"/>
      <c r="AA1137" s="186"/>
      <c r="AB1137" s="186"/>
      <c r="AC1137" s="186"/>
      <c r="AD1137" s="186"/>
      <c r="AE1137" s="186"/>
    </row>
    <row r="1138" spans="1:31">
      <c r="A1138" s="186"/>
      <c r="B1138" s="291"/>
      <c r="C1138" s="186"/>
      <c r="D1138" s="186"/>
      <c r="E1138" s="186"/>
      <c r="F1138" s="186"/>
      <c r="G1138" s="186"/>
      <c r="H1138" s="186"/>
      <c r="I1138" s="186"/>
      <c r="J1138" s="186"/>
      <c r="K1138" s="186"/>
      <c r="L1138" s="186"/>
      <c r="M1138" s="186"/>
      <c r="N1138" s="186"/>
      <c r="O1138" s="186"/>
      <c r="P1138" s="186"/>
      <c r="Q1138" s="186"/>
      <c r="R1138" s="186"/>
      <c r="S1138" s="186"/>
      <c r="T1138" s="186"/>
      <c r="U1138" s="186"/>
      <c r="V1138" s="186"/>
      <c r="W1138" s="186"/>
      <c r="X1138" s="186"/>
      <c r="Y1138" s="186"/>
      <c r="Z1138" s="186"/>
      <c r="AA1138" s="186"/>
      <c r="AB1138" s="186"/>
      <c r="AC1138" s="186"/>
      <c r="AD1138" s="186"/>
      <c r="AE1138" s="186"/>
    </row>
    <row r="1139" spans="1:31">
      <c r="A1139" s="186"/>
      <c r="B1139" s="291"/>
      <c r="C1139" s="186"/>
      <c r="D1139" s="186"/>
      <c r="E1139" s="186"/>
      <c r="F1139" s="186"/>
      <c r="G1139" s="186"/>
      <c r="H1139" s="186"/>
      <c r="I1139" s="186"/>
      <c r="J1139" s="186"/>
      <c r="K1139" s="186"/>
      <c r="L1139" s="186"/>
      <c r="M1139" s="186"/>
      <c r="N1139" s="186"/>
      <c r="O1139" s="186"/>
      <c r="P1139" s="186"/>
      <c r="Q1139" s="186"/>
      <c r="R1139" s="186"/>
      <c r="S1139" s="186"/>
      <c r="T1139" s="186"/>
      <c r="U1139" s="186"/>
      <c r="V1139" s="186"/>
      <c r="W1139" s="186"/>
      <c r="X1139" s="186"/>
      <c r="Y1139" s="186"/>
      <c r="Z1139" s="186"/>
      <c r="AA1139" s="186"/>
      <c r="AB1139" s="186"/>
      <c r="AC1139" s="186"/>
      <c r="AD1139" s="186"/>
      <c r="AE1139" s="186"/>
    </row>
    <row r="1140" spans="1:31">
      <c r="A1140" s="186"/>
      <c r="B1140" s="291"/>
      <c r="C1140" s="186"/>
      <c r="D1140" s="186"/>
      <c r="E1140" s="186"/>
      <c r="F1140" s="186"/>
      <c r="G1140" s="186"/>
      <c r="H1140" s="186"/>
      <c r="I1140" s="186"/>
      <c r="J1140" s="186"/>
      <c r="K1140" s="186"/>
      <c r="L1140" s="186"/>
      <c r="M1140" s="186"/>
      <c r="N1140" s="186"/>
      <c r="O1140" s="186"/>
      <c r="P1140" s="186"/>
      <c r="Q1140" s="186"/>
      <c r="R1140" s="186"/>
      <c r="S1140" s="186"/>
      <c r="T1140" s="186"/>
      <c r="U1140" s="186"/>
      <c r="V1140" s="186"/>
      <c r="W1140" s="186"/>
      <c r="X1140" s="186"/>
      <c r="Y1140" s="186"/>
      <c r="Z1140" s="186"/>
      <c r="AA1140" s="186"/>
      <c r="AB1140" s="186"/>
      <c r="AC1140" s="186"/>
      <c r="AD1140" s="186"/>
      <c r="AE1140" s="186"/>
    </row>
    <row r="1141" spans="1:31">
      <c r="A1141" s="186"/>
      <c r="B1141" s="291"/>
      <c r="C1141" s="186"/>
      <c r="D1141" s="186"/>
      <c r="E1141" s="186"/>
      <c r="F1141" s="186"/>
      <c r="G1141" s="186"/>
      <c r="H1141" s="186"/>
      <c r="I1141" s="186"/>
      <c r="J1141" s="186"/>
      <c r="K1141" s="186"/>
      <c r="L1141" s="186"/>
      <c r="M1141" s="186"/>
      <c r="N1141" s="186"/>
      <c r="O1141" s="186"/>
      <c r="P1141" s="186"/>
      <c r="Q1141" s="186"/>
      <c r="R1141" s="186"/>
      <c r="S1141" s="186"/>
      <c r="T1141" s="186"/>
      <c r="U1141" s="186"/>
      <c r="V1141" s="186"/>
      <c r="W1141" s="186"/>
      <c r="X1141" s="186"/>
      <c r="Y1141" s="186"/>
      <c r="Z1141" s="186"/>
      <c r="AA1141" s="186"/>
      <c r="AB1141" s="186"/>
      <c r="AC1141" s="186"/>
      <c r="AD1141" s="186"/>
      <c r="AE1141" s="186"/>
    </row>
    <row r="1142" spans="1:31">
      <c r="A1142" s="186"/>
      <c r="B1142" s="291"/>
      <c r="C1142" s="186"/>
      <c r="D1142" s="186"/>
      <c r="E1142" s="186"/>
      <c r="F1142" s="186"/>
      <c r="G1142" s="186"/>
      <c r="H1142" s="186"/>
      <c r="I1142" s="186"/>
      <c r="J1142" s="186"/>
      <c r="K1142" s="186"/>
      <c r="L1142" s="186"/>
      <c r="M1142" s="186"/>
      <c r="N1142" s="186"/>
      <c r="O1142" s="186"/>
      <c r="P1142" s="186"/>
      <c r="Q1142" s="186"/>
      <c r="R1142" s="186"/>
      <c r="S1142" s="186"/>
      <c r="T1142" s="186"/>
      <c r="U1142" s="186"/>
      <c r="V1142" s="186"/>
      <c r="W1142" s="186"/>
      <c r="X1142" s="186"/>
      <c r="Y1142" s="186"/>
      <c r="Z1142" s="186"/>
      <c r="AA1142" s="186"/>
      <c r="AB1142" s="186"/>
      <c r="AC1142" s="186"/>
      <c r="AD1142" s="186"/>
      <c r="AE1142" s="186"/>
    </row>
    <row r="1143" spans="1:31">
      <c r="A1143" s="186"/>
      <c r="B1143" s="291"/>
      <c r="C1143" s="186"/>
      <c r="D1143" s="186"/>
      <c r="E1143" s="186"/>
      <c r="F1143" s="186"/>
      <c r="G1143" s="186"/>
      <c r="H1143" s="186"/>
      <c r="I1143" s="186"/>
      <c r="J1143" s="186"/>
      <c r="K1143" s="186"/>
      <c r="L1143" s="186"/>
      <c r="M1143" s="186"/>
      <c r="N1143" s="186"/>
      <c r="O1143" s="186"/>
      <c r="P1143" s="186"/>
      <c r="Q1143" s="186"/>
      <c r="R1143" s="186"/>
      <c r="S1143" s="186"/>
      <c r="T1143" s="186"/>
      <c r="U1143" s="186"/>
      <c r="V1143" s="186"/>
      <c r="W1143" s="186"/>
      <c r="X1143" s="186"/>
      <c r="Y1143" s="186"/>
      <c r="Z1143" s="186"/>
      <c r="AA1143" s="186"/>
      <c r="AB1143" s="186"/>
      <c r="AC1143" s="186"/>
      <c r="AD1143" s="186"/>
      <c r="AE1143" s="186"/>
    </row>
    <row r="1144" spans="1:31">
      <c r="A1144" s="186"/>
      <c r="B1144" s="291"/>
      <c r="C1144" s="186"/>
      <c r="D1144" s="186"/>
      <c r="E1144" s="186"/>
      <c r="F1144" s="186"/>
      <c r="G1144" s="186"/>
      <c r="H1144" s="186"/>
      <c r="I1144" s="186"/>
      <c r="J1144" s="186"/>
      <c r="K1144" s="186"/>
      <c r="L1144" s="186"/>
      <c r="M1144" s="186"/>
      <c r="N1144" s="186"/>
      <c r="O1144" s="186"/>
      <c r="P1144" s="186"/>
      <c r="Q1144" s="186"/>
      <c r="R1144" s="186"/>
      <c r="S1144" s="186"/>
      <c r="T1144" s="186"/>
      <c r="U1144" s="186"/>
      <c r="V1144" s="186"/>
      <c r="W1144" s="186"/>
      <c r="X1144" s="186"/>
      <c r="Y1144" s="186"/>
      <c r="Z1144" s="186"/>
      <c r="AA1144" s="186"/>
      <c r="AB1144" s="186"/>
      <c r="AC1144" s="186"/>
      <c r="AD1144" s="186"/>
      <c r="AE1144" s="186"/>
    </row>
    <row r="1145" spans="1:31">
      <c r="A1145" s="186"/>
      <c r="B1145" s="291"/>
      <c r="C1145" s="186"/>
      <c r="D1145" s="186"/>
      <c r="E1145" s="186"/>
      <c r="F1145" s="186"/>
      <c r="G1145" s="186"/>
      <c r="H1145" s="186"/>
      <c r="I1145" s="186"/>
      <c r="J1145" s="186"/>
      <c r="K1145" s="186"/>
      <c r="L1145" s="186"/>
      <c r="M1145" s="186"/>
      <c r="N1145" s="186"/>
      <c r="O1145" s="186"/>
      <c r="P1145" s="186"/>
      <c r="Q1145" s="186"/>
      <c r="R1145" s="186"/>
      <c r="S1145" s="186"/>
      <c r="T1145" s="186"/>
      <c r="U1145" s="186"/>
      <c r="V1145" s="186"/>
      <c r="W1145" s="186"/>
      <c r="X1145" s="186"/>
      <c r="Y1145" s="186"/>
      <c r="Z1145" s="186"/>
      <c r="AA1145" s="186"/>
      <c r="AB1145" s="186"/>
      <c r="AC1145" s="186"/>
      <c r="AD1145" s="186"/>
      <c r="AE1145" s="186"/>
    </row>
    <row r="1146" spans="1:31">
      <c r="A1146" s="186"/>
      <c r="B1146" s="291"/>
      <c r="C1146" s="186"/>
      <c r="D1146" s="186"/>
      <c r="E1146" s="186"/>
      <c r="F1146" s="186"/>
      <c r="G1146" s="186"/>
      <c r="H1146" s="186"/>
      <c r="I1146" s="186"/>
      <c r="J1146" s="186"/>
      <c r="K1146" s="186"/>
      <c r="L1146" s="186"/>
      <c r="M1146" s="186"/>
      <c r="N1146" s="186"/>
      <c r="O1146" s="186"/>
      <c r="P1146" s="186"/>
      <c r="Q1146" s="186"/>
      <c r="R1146" s="186"/>
      <c r="S1146" s="186"/>
      <c r="T1146" s="186"/>
      <c r="U1146" s="186"/>
      <c r="V1146" s="186"/>
      <c r="W1146" s="186"/>
      <c r="X1146" s="186"/>
      <c r="Y1146" s="186"/>
      <c r="Z1146" s="186"/>
      <c r="AA1146" s="186"/>
      <c r="AB1146" s="186"/>
      <c r="AC1146" s="186"/>
      <c r="AD1146" s="186"/>
      <c r="AE1146" s="186"/>
    </row>
    <row r="1147" spans="1:31">
      <c r="A1147" s="186"/>
      <c r="B1147" s="291"/>
      <c r="C1147" s="186"/>
      <c r="D1147" s="186"/>
      <c r="E1147" s="186"/>
      <c r="F1147" s="186"/>
      <c r="G1147" s="186"/>
      <c r="H1147" s="186"/>
      <c r="I1147" s="186"/>
      <c r="J1147" s="186"/>
      <c r="K1147" s="186"/>
      <c r="L1147" s="186"/>
      <c r="M1147" s="186"/>
      <c r="N1147" s="186"/>
      <c r="O1147" s="186"/>
      <c r="P1147" s="186"/>
      <c r="Q1147" s="186"/>
      <c r="R1147" s="186"/>
      <c r="S1147" s="186"/>
      <c r="T1147" s="186"/>
      <c r="U1147" s="186"/>
      <c r="V1147" s="186"/>
      <c r="W1147" s="186"/>
      <c r="X1147" s="186"/>
      <c r="Y1147" s="186"/>
      <c r="Z1147" s="186"/>
      <c r="AA1147" s="186"/>
      <c r="AB1147" s="186"/>
      <c r="AC1147" s="186"/>
      <c r="AD1147" s="186"/>
      <c r="AE1147" s="186"/>
    </row>
    <row r="1148" spans="1:31">
      <c r="A1148" s="186"/>
      <c r="B1148" s="291"/>
      <c r="C1148" s="186"/>
      <c r="D1148" s="186"/>
      <c r="E1148" s="186"/>
      <c r="F1148" s="186"/>
      <c r="G1148" s="186"/>
      <c r="H1148" s="186"/>
      <c r="I1148" s="186"/>
      <c r="J1148" s="186"/>
      <c r="K1148" s="186"/>
      <c r="L1148" s="186"/>
      <c r="M1148" s="186"/>
      <c r="N1148" s="186"/>
      <c r="O1148" s="186"/>
      <c r="P1148" s="186"/>
      <c r="Q1148" s="186"/>
      <c r="R1148" s="186"/>
      <c r="S1148" s="186"/>
      <c r="T1148" s="186"/>
      <c r="U1148" s="186"/>
      <c r="V1148" s="186"/>
      <c r="W1148" s="186"/>
      <c r="X1148" s="186"/>
      <c r="Y1148" s="186"/>
      <c r="Z1148" s="186"/>
      <c r="AA1148" s="186"/>
      <c r="AB1148" s="186"/>
      <c r="AC1148" s="186"/>
      <c r="AD1148" s="186"/>
      <c r="AE1148" s="186"/>
    </row>
    <row r="1149" spans="1:31">
      <c r="A1149" s="186"/>
      <c r="B1149" s="291"/>
      <c r="C1149" s="186"/>
      <c r="D1149" s="186"/>
      <c r="E1149" s="186"/>
      <c r="F1149" s="186"/>
      <c r="G1149" s="186"/>
      <c r="H1149" s="186"/>
      <c r="I1149" s="186"/>
      <c r="J1149" s="186"/>
      <c r="K1149" s="186"/>
      <c r="L1149" s="186"/>
      <c r="M1149" s="186"/>
      <c r="N1149" s="186"/>
      <c r="O1149" s="186"/>
      <c r="P1149" s="186"/>
      <c r="Q1149" s="186"/>
      <c r="R1149" s="186"/>
      <c r="S1149" s="186"/>
      <c r="T1149" s="186"/>
      <c r="U1149" s="186"/>
      <c r="V1149" s="186"/>
      <c r="W1149" s="186"/>
      <c r="X1149" s="186"/>
      <c r="Y1149" s="186"/>
      <c r="Z1149" s="186"/>
      <c r="AA1149" s="186"/>
      <c r="AB1149" s="186"/>
      <c r="AC1149" s="186"/>
      <c r="AD1149" s="186"/>
      <c r="AE1149" s="186"/>
    </row>
    <row r="1150" spans="1:31">
      <c r="A1150" s="186"/>
      <c r="B1150" s="291"/>
      <c r="C1150" s="186"/>
      <c r="D1150" s="186"/>
      <c r="E1150" s="186"/>
      <c r="F1150" s="186"/>
      <c r="G1150" s="186"/>
      <c r="H1150" s="186"/>
      <c r="I1150" s="186"/>
      <c r="J1150" s="186"/>
      <c r="K1150" s="186"/>
      <c r="L1150" s="186"/>
      <c r="M1150" s="186"/>
      <c r="N1150" s="186"/>
      <c r="O1150" s="186"/>
      <c r="P1150" s="186"/>
      <c r="Q1150" s="186"/>
      <c r="R1150" s="186"/>
      <c r="S1150" s="186"/>
      <c r="T1150" s="186"/>
      <c r="U1150" s="186"/>
      <c r="V1150" s="186"/>
      <c r="W1150" s="186"/>
      <c r="X1150" s="186"/>
      <c r="Y1150" s="186"/>
      <c r="Z1150" s="186"/>
      <c r="AA1150" s="186"/>
      <c r="AB1150" s="186"/>
      <c r="AC1150" s="186"/>
      <c r="AD1150" s="186"/>
      <c r="AE1150" s="186"/>
    </row>
    <row r="1151" spans="1:31">
      <c r="A1151" s="186"/>
      <c r="B1151" s="291"/>
      <c r="C1151" s="186"/>
      <c r="D1151" s="186"/>
      <c r="E1151" s="186"/>
      <c r="F1151" s="186"/>
      <c r="G1151" s="186"/>
      <c r="H1151" s="186"/>
      <c r="I1151" s="186"/>
      <c r="J1151" s="186"/>
      <c r="K1151" s="186"/>
      <c r="L1151" s="186"/>
      <c r="M1151" s="186"/>
      <c r="N1151" s="186"/>
      <c r="O1151" s="186"/>
      <c r="P1151" s="186"/>
      <c r="Q1151" s="186"/>
      <c r="R1151" s="186"/>
      <c r="S1151" s="186"/>
      <c r="T1151" s="186"/>
      <c r="U1151" s="186"/>
      <c r="V1151" s="186"/>
      <c r="W1151" s="186"/>
      <c r="X1151" s="186"/>
      <c r="Y1151" s="186"/>
      <c r="Z1151" s="186"/>
      <c r="AA1151" s="186"/>
      <c r="AB1151" s="186"/>
      <c r="AC1151" s="186"/>
      <c r="AD1151" s="186"/>
      <c r="AE1151" s="186"/>
    </row>
    <row r="1152" spans="1:31">
      <c r="A1152" s="186"/>
      <c r="B1152" s="291"/>
      <c r="C1152" s="186"/>
      <c r="D1152" s="186"/>
      <c r="E1152" s="186"/>
      <c r="F1152" s="186"/>
      <c r="G1152" s="186"/>
      <c r="H1152" s="186"/>
      <c r="I1152" s="186"/>
      <c r="J1152" s="186"/>
      <c r="K1152" s="186"/>
      <c r="L1152" s="186"/>
      <c r="M1152" s="186"/>
      <c r="N1152" s="186"/>
      <c r="O1152" s="186"/>
      <c r="P1152" s="186"/>
      <c r="Q1152" s="186"/>
      <c r="R1152" s="186"/>
      <c r="S1152" s="186"/>
      <c r="T1152" s="186"/>
      <c r="U1152" s="186"/>
      <c r="V1152" s="186"/>
      <c r="W1152" s="186"/>
      <c r="X1152" s="186"/>
      <c r="Y1152" s="186"/>
      <c r="Z1152" s="186"/>
      <c r="AA1152" s="186"/>
      <c r="AB1152" s="186"/>
      <c r="AC1152" s="186"/>
      <c r="AD1152" s="186"/>
      <c r="AE1152" s="186"/>
    </row>
    <row r="1153" spans="1:31">
      <c r="A1153" s="186"/>
      <c r="B1153" s="291"/>
      <c r="C1153" s="186"/>
      <c r="D1153" s="186"/>
      <c r="E1153" s="186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  <c r="Y1153" s="186"/>
      <c r="Z1153" s="186"/>
      <c r="AA1153" s="186"/>
      <c r="AB1153" s="186"/>
      <c r="AC1153" s="186"/>
      <c r="AD1153" s="186"/>
      <c r="AE1153" s="186"/>
    </row>
    <row r="1154" spans="1:31">
      <c r="A1154" s="186"/>
      <c r="B1154" s="291"/>
      <c r="C1154" s="186"/>
      <c r="D1154" s="186"/>
      <c r="E1154" s="186"/>
      <c r="F1154" s="186"/>
      <c r="G1154" s="186"/>
      <c r="H1154" s="186"/>
      <c r="I1154" s="186"/>
      <c r="J1154" s="186"/>
      <c r="K1154" s="186"/>
      <c r="L1154" s="186"/>
      <c r="M1154" s="186"/>
      <c r="N1154" s="186"/>
      <c r="O1154" s="186"/>
      <c r="P1154" s="186"/>
      <c r="Q1154" s="186"/>
      <c r="R1154" s="186"/>
      <c r="S1154" s="186"/>
      <c r="T1154" s="186"/>
      <c r="U1154" s="186"/>
      <c r="V1154" s="186"/>
      <c r="W1154" s="186"/>
      <c r="X1154" s="186"/>
      <c r="Y1154" s="186"/>
      <c r="Z1154" s="186"/>
      <c r="AA1154" s="186"/>
      <c r="AB1154" s="186"/>
      <c r="AC1154" s="186"/>
      <c r="AD1154" s="186"/>
      <c r="AE1154" s="186"/>
    </row>
    <row r="1155" spans="1:31">
      <c r="A1155" s="186"/>
      <c r="B1155" s="291"/>
      <c r="C1155" s="186"/>
      <c r="D1155" s="186"/>
      <c r="E1155" s="186"/>
      <c r="F1155" s="186"/>
      <c r="G1155" s="186"/>
      <c r="H1155" s="186"/>
      <c r="I1155" s="186"/>
      <c r="J1155" s="186"/>
      <c r="K1155" s="186"/>
      <c r="L1155" s="186"/>
      <c r="M1155" s="186"/>
      <c r="N1155" s="186"/>
      <c r="O1155" s="186"/>
      <c r="P1155" s="186"/>
      <c r="Q1155" s="186"/>
      <c r="R1155" s="186"/>
      <c r="S1155" s="186"/>
      <c r="T1155" s="186"/>
      <c r="U1155" s="186"/>
      <c r="V1155" s="186"/>
      <c r="W1155" s="186"/>
      <c r="X1155" s="186"/>
      <c r="Y1155" s="186"/>
      <c r="Z1155" s="186"/>
      <c r="AA1155" s="186"/>
      <c r="AB1155" s="186"/>
      <c r="AC1155" s="186"/>
      <c r="AD1155" s="186"/>
      <c r="AE1155" s="186"/>
    </row>
    <row r="1156" spans="1:31">
      <c r="A1156" s="186"/>
      <c r="B1156" s="291"/>
      <c r="C1156" s="186"/>
      <c r="D1156" s="186"/>
      <c r="E1156" s="186"/>
      <c r="F1156" s="186"/>
      <c r="G1156" s="186"/>
      <c r="H1156" s="186"/>
      <c r="I1156" s="186"/>
      <c r="J1156" s="186"/>
      <c r="K1156" s="186"/>
      <c r="L1156" s="186"/>
      <c r="M1156" s="186"/>
      <c r="N1156" s="186"/>
      <c r="O1156" s="186"/>
      <c r="P1156" s="186"/>
      <c r="Q1156" s="186"/>
      <c r="R1156" s="186"/>
      <c r="S1156" s="186"/>
      <c r="T1156" s="186"/>
      <c r="U1156" s="186"/>
      <c r="V1156" s="186"/>
      <c r="W1156" s="186"/>
      <c r="X1156" s="186"/>
      <c r="Y1156" s="186"/>
      <c r="Z1156" s="186"/>
      <c r="AA1156" s="186"/>
      <c r="AB1156" s="186"/>
      <c r="AC1156" s="186"/>
      <c r="AD1156" s="186"/>
      <c r="AE1156" s="186"/>
    </row>
    <row r="1157" spans="1:31">
      <c r="A1157" s="186"/>
      <c r="B1157" s="291"/>
      <c r="C1157" s="186"/>
      <c r="D1157" s="186"/>
      <c r="E1157" s="186"/>
      <c r="F1157" s="186"/>
      <c r="G1157" s="186"/>
      <c r="H1157" s="186"/>
      <c r="I1157" s="186"/>
      <c r="J1157" s="186"/>
      <c r="K1157" s="186"/>
      <c r="L1157" s="186"/>
      <c r="M1157" s="186"/>
      <c r="N1157" s="186"/>
      <c r="O1157" s="186"/>
      <c r="P1157" s="186"/>
      <c r="Q1157" s="186"/>
      <c r="R1157" s="186"/>
      <c r="S1157" s="186"/>
      <c r="T1157" s="186"/>
      <c r="U1157" s="186"/>
      <c r="V1157" s="186"/>
      <c r="W1157" s="186"/>
      <c r="X1157" s="186"/>
      <c r="Y1157" s="186"/>
      <c r="Z1157" s="186"/>
      <c r="AA1157" s="186"/>
      <c r="AB1157" s="186"/>
      <c r="AC1157" s="186"/>
      <c r="AD1157" s="186"/>
      <c r="AE1157" s="186"/>
    </row>
    <row r="1158" spans="1:31">
      <c r="A1158" s="186"/>
      <c r="B1158" s="291"/>
      <c r="C1158" s="186"/>
      <c r="D1158" s="186"/>
      <c r="E1158" s="186"/>
      <c r="F1158" s="186"/>
      <c r="G1158" s="186"/>
      <c r="H1158" s="186"/>
      <c r="I1158" s="186"/>
      <c r="J1158" s="186"/>
      <c r="K1158" s="186"/>
      <c r="L1158" s="186"/>
      <c r="M1158" s="186"/>
      <c r="N1158" s="186"/>
      <c r="O1158" s="186"/>
      <c r="P1158" s="186"/>
      <c r="Q1158" s="186"/>
      <c r="R1158" s="186"/>
      <c r="S1158" s="186"/>
      <c r="T1158" s="186"/>
      <c r="U1158" s="186"/>
      <c r="V1158" s="186"/>
      <c r="W1158" s="186"/>
      <c r="X1158" s="186"/>
      <c r="Y1158" s="186"/>
      <c r="Z1158" s="186"/>
      <c r="AA1158" s="186"/>
      <c r="AB1158" s="186"/>
      <c r="AC1158" s="186"/>
      <c r="AD1158" s="186"/>
      <c r="AE1158" s="186"/>
    </row>
    <row r="1159" spans="1:31">
      <c r="A1159" s="186"/>
      <c r="B1159" s="291"/>
      <c r="C1159" s="186"/>
      <c r="D1159" s="186"/>
      <c r="E1159" s="186"/>
      <c r="F1159" s="186"/>
      <c r="G1159" s="186"/>
      <c r="H1159" s="186"/>
      <c r="I1159" s="186"/>
      <c r="J1159" s="186"/>
      <c r="K1159" s="186"/>
      <c r="L1159" s="186"/>
      <c r="M1159" s="186"/>
      <c r="N1159" s="186"/>
      <c r="O1159" s="186"/>
      <c r="P1159" s="186"/>
      <c r="Q1159" s="186"/>
      <c r="R1159" s="186"/>
      <c r="S1159" s="186"/>
      <c r="T1159" s="186"/>
      <c r="U1159" s="186"/>
      <c r="V1159" s="186"/>
      <c r="W1159" s="186"/>
      <c r="X1159" s="186"/>
      <c r="Y1159" s="186"/>
      <c r="Z1159" s="186"/>
      <c r="AA1159" s="186"/>
      <c r="AB1159" s="186"/>
      <c r="AC1159" s="186"/>
      <c r="AD1159" s="186"/>
      <c r="AE1159" s="186"/>
    </row>
    <row r="1160" spans="1:31">
      <c r="A1160" s="186"/>
      <c r="B1160" s="291"/>
      <c r="C1160" s="186"/>
      <c r="D1160" s="186"/>
      <c r="E1160" s="186"/>
      <c r="F1160" s="186"/>
      <c r="G1160" s="186"/>
      <c r="H1160" s="186"/>
      <c r="I1160" s="186"/>
      <c r="J1160" s="186"/>
      <c r="K1160" s="186"/>
      <c r="L1160" s="186"/>
      <c r="M1160" s="186"/>
      <c r="N1160" s="186"/>
      <c r="O1160" s="186"/>
      <c r="P1160" s="186"/>
      <c r="Q1160" s="186"/>
      <c r="R1160" s="186"/>
      <c r="S1160" s="186"/>
      <c r="T1160" s="186"/>
      <c r="U1160" s="186"/>
      <c r="V1160" s="186"/>
      <c r="W1160" s="186"/>
      <c r="X1160" s="186"/>
      <c r="Y1160" s="186"/>
      <c r="Z1160" s="186"/>
      <c r="AA1160" s="186"/>
      <c r="AB1160" s="186"/>
      <c r="AC1160" s="186"/>
      <c r="AD1160" s="186"/>
      <c r="AE1160" s="186"/>
    </row>
    <row r="1161" spans="1:31">
      <c r="A1161" s="186"/>
      <c r="B1161" s="291"/>
      <c r="C1161" s="186"/>
      <c r="D1161" s="186"/>
      <c r="E1161" s="186"/>
      <c r="F1161" s="186"/>
      <c r="G1161" s="186"/>
      <c r="H1161" s="186"/>
      <c r="I1161" s="186"/>
      <c r="J1161" s="186"/>
      <c r="K1161" s="186"/>
      <c r="L1161" s="186"/>
      <c r="M1161" s="186"/>
      <c r="N1161" s="186"/>
      <c r="O1161" s="186"/>
      <c r="P1161" s="186"/>
      <c r="Q1161" s="186"/>
      <c r="R1161" s="186"/>
      <c r="S1161" s="186"/>
      <c r="T1161" s="186"/>
      <c r="U1161" s="186"/>
      <c r="V1161" s="186"/>
      <c r="W1161" s="186"/>
      <c r="X1161" s="186"/>
      <c r="Y1161" s="186"/>
      <c r="Z1161" s="186"/>
      <c r="AA1161" s="186"/>
      <c r="AB1161" s="186"/>
      <c r="AC1161" s="186"/>
      <c r="AD1161" s="186"/>
      <c r="AE1161" s="186"/>
    </row>
    <row r="1162" spans="1:31">
      <c r="A1162" s="186"/>
      <c r="B1162" s="291"/>
      <c r="C1162" s="186"/>
      <c r="D1162" s="186"/>
      <c r="E1162" s="186"/>
      <c r="F1162" s="186"/>
      <c r="G1162" s="186"/>
      <c r="H1162" s="186"/>
      <c r="I1162" s="186"/>
      <c r="J1162" s="186"/>
      <c r="K1162" s="186"/>
      <c r="L1162" s="186"/>
      <c r="M1162" s="186"/>
      <c r="N1162" s="186"/>
      <c r="O1162" s="186"/>
      <c r="P1162" s="186"/>
      <c r="Q1162" s="186"/>
      <c r="R1162" s="186"/>
      <c r="S1162" s="186"/>
      <c r="T1162" s="186"/>
      <c r="U1162" s="186"/>
      <c r="V1162" s="186"/>
      <c r="W1162" s="186"/>
      <c r="X1162" s="186"/>
      <c r="Y1162" s="186"/>
      <c r="Z1162" s="186"/>
      <c r="AA1162" s="186"/>
      <c r="AB1162" s="186"/>
      <c r="AC1162" s="186"/>
      <c r="AD1162" s="186"/>
      <c r="AE1162" s="186"/>
    </row>
    <row r="1163" spans="1:31">
      <c r="A1163" s="186"/>
      <c r="B1163" s="291"/>
      <c r="C1163" s="186"/>
      <c r="D1163" s="186"/>
      <c r="E1163" s="186"/>
      <c r="F1163" s="186"/>
      <c r="G1163" s="186"/>
      <c r="H1163" s="186"/>
      <c r="I1163" s="186"/>
      <c r="J1163" s="186"/>
      <c r="K1163" s="186"/>
      <c r="L1163" s="186"/>
      <c r="M1163" s="186"/>
      <c r="N1163" s="186"/>
      <c r="O1163" s="186"/>
      <c r="P1163" s="186"/>
      <c r="Q1163" s="186"/>
      <c r="R1163" s="186"/>
      <c r="S1163" s="186"/>
      <c r="T1163" s="186"/>
      <c r="U1163" s="186"/>
      <c r="V1163" s="186"/>
      <c r="W1163" s="186"/>
      <c r="X1163" s="186"/>
      <c r="Y1163" s="186"/>
      <c r="Z1163" s="186"/>
      <c r="AA1163" s="186"/>
      <c r="AB1163" s="186"/>
      <c r="AC1163" s="186"/>
      <c r="AD1163" s="186"/>
      <c r="AE1163" s="186"/>
    </row>
    <row r="1164" spans="1:31">
      <c r="A1164" s="186"/>
      <c r="B1164" s="291"/>
      <c r="C1164" s="186"/>
      <c r="D1164" s="186"/>
      <c r="E1164" s="186"/>
      <c r="F1164" s="186"/>
      <c r="G1164" s="186"/>
      <c r="H1164" s="186"/>
      <c r="I1164" s="186"/>
      <c r="J1164" s="186"/>
      <c r="K1164" s="186"/>
      <c r="L1164" s="186"/>
      <c r="M1164" s="186"/>
      <c r="N1164" s="186"/>
      <c r="O1164" s="186"/>
      <c r="P1164" s="186"/>
      <c r="Q1164" s="186"/>
      <c r="R1164" s="186"/>
      <c r="S1164" s="186"/>
      <c r="T1164" s="186"/>
      <c r="U1164" s="186"/>
      <c r="V1164" s="186"/>
      <c r="W1164" s="186"/>
      <c r="X1164" s="186"/>
      <c r="Y1164" s="186"/>
      <c r="Z1164" s="186"/>
      <c r="AA1164" s="186"/>
      <c r="AB1164" s="186"/>
      <c r="AC1164" s="186"/>
      <c r="AD1164" s="186"/>
      <c r="AE1164" s="186"/>
    </row>
    <row r="1165" spans="1:31">
      <c r="A1165" s="186"/>
      <c r="B1165" s="291"/>
      <c r="C1165" s="186"/>
      <c r="D1165" s="186"/>
      <c r="E1165" s="186"/>
      <c r="F1165" s="186"/>
      <c r="G1165" s="186"/>
      <c r="H1165" s="186"/>
      <c r="I1165" s="186"/>
      <c r="J1165" s="186"/>
      <c r="K1165" s="186"/>
      <c r="L1165" s="186"/>
      <c r="M1165" s="186"/>
      <c r="N1165" s="186"/>
      <c r="O1165" s="186"/>
      <c r="P1165" s="186"/>
      <c r="Q1165" s="186"/>
      <c r="R1165" s="186"/>
      <c r="S1165" s="186"/>
      <c r="T1165" s="186"/>
      <c r="U1165" s="186"/>
      <c r="V1165" s="186"/>
      <c r="W1165" s="186"/>
      <c r="X1165" s="186"/>
      <c r="Y1165" s="186"/>
      <c r="Z1165" s="186"/>
      <c r="AA1165" s="186"/>
      <c r="AB1165" s="186"/>
      <c r="AC1165" s="186"/>
      <c r="AD1165" s="186"/>
      <c r="AE1165" s="186"/>
    </row>
    <row r="1166" spans="1:31">
      <c r="A1166" s="186"/>
      <c r="B1166" s="291"/>
      <c r="C1166" s="186"/>
      <c r="D1166" s="186"/>
      <c r="E1166" s="186"/>
      <c r="F1166" s="186"/>
      <c r="G1166" s="186"/>
      <c r="H1166" s="186"/>
      <c r="I1166" s="186"/>
      <c r="J1166" s="186"/>
      <c r="K1166" s="186"/>
      <c r="L1166" s="186"/>
      <c r="M1166" s="186"/>
      <c r="N1166" s="186"/>
      <c r="O1166" s="186"/>
      <c r="P1166" s="186"/>
      <c r="Q1166" s="186"/>
      <c r="R1166" s="186"/>
      <c r="S1166" s="186"/>
      <c r="T1166" s="186"/>
      <c r="U1166" s="186"/>
      <c r="V1166" s="186"/>
      <c r="W1166" s="186"/>
      <c r="X1166" s="186"/>
      <c r="Y1166" s="186"/>
      <c r="Z1166" s="186"/>
      <c r="AA1166" s="186"/>
      <c r="AB1166" s="186"/>
      <c r="AC1166" s="186"/>
      <c r="AD1166" s="186"/>
      <c r="AE1166" s="186"/>
    </row>
    <row r="1167" spans="1:31">
      <c r="A1167" s="186"/>
      <c r="B1167" s="291"/>
      <c r="C1167" s="186"/>
      <c r="D1167" s="186"/>
      <c r="E1167" s="186"/>
      <c r="F1167" s="186"/>
      <c r="G1167" s="186"/>
      <c r="H1167" s="186"/>
      <c r="I1167" s="186"/>
      <c r="J1167" s="186"/>
      <c r="K1167" s="186"/>
      <c r="L1167" s="186"/>
      <c r="M1167" s="186"/>
      <c r="N1167" s="186"/>
      <c r="O1167" s="186"/>
      <c r="P1167" s="186"/>
      <c r="Q1167" s="186"/>
      <c r="R1167" s="186"/>
      <c r="S1167" s="186"/>
      <c r="T1167" s="186"/>
      <c r="U1167" s="186"/>
      <c r="V1167" s="186"/>
      <c r="W1167" s="186"/>
      <c r="X1167" s="186"/>
      <c r="Y1167" s="186"/>
      <c r="Z1167" s="186"/>
      <c r="AA1167" s="186"/>
      <c r="AB1167" s="186"/>
      <c r="AC1167" s="186"/>
      <c r="AD1167" s="186"/>
      <c r="AE1167" s="186"/>
    </row>
    <row r="1168" spans="1:31">
      <c r="A1168" s="186"/>
      <c r="B1168" s="291"/>
      <c r="C1168" s="186"/>
      <c r="D1168" s="186"/>
      <c r="E1168" s="186"/>
      <c r="F1168" s="186"/>
      <c r="G1168" s="186"/>
      <c r="H1168" s="186"/>
      <c r="I1168" s="186"/>
      <c r="J1168" s="186"/>
      <c r="K1168" s="186"/>
      <c r="L1168" s="186"/>
      <c r="M1168" s="186"/>
      <c r="N1168" s="186"/>
      <c r="O1168" s="186"/>
      <c r="P1168" s="186"/>
      <c r="Q1168" s="186"/>
      <c r="R1168" s="186"/>
      <c r="S1168" s="186"/>
      <c r="T1168" s="186"/>
      <c r="U1168" s="186"/>
      <c r="V1168" s="186"/>
      <c r="W1168" s="186"/>
      <c r="X1168" s="186"/>
      <c r="Y1168" s="186"/>
      <c r="Z1168" s="186"/>
      <c r="AA1168" s="186"/>
      <c r="AB1168" s="186"/>
      <c r="AC1168" s="186"/>
      <c r="AD1168" s="186"/>
      <c r="AE1168" s="186"/>
    </row>
    <row r="1169" spans="1:31">
      <c r="A1169" s="186"/>
      <c r="B1169" s="291"/>
      <c r="C1169" s="186"/>
      <c r="D1169" s="186"/>
      <c r="E1169" s="186"/>
      <c r="F1169" s="186"/>
      <c r="G1169" s="186"/>
      <c r="H1169" s="186"/>
      <c r="I1169" s="186"/>
      <c r="J1169" s="186"/>
      <c r="K1169" s="186"/>
      <c r="L1169" s="186"/>
      <c r="M1169" s="186"/>
      <c r="N1169" s="186"/>
      <c r="O1169" s="186"/>
      <c r="P1169" s="186"/>
      <c r="Q1169" s="186"/>
      <c r="R1169" s="186"/>
      <c r="S1169" s="186"/>
      <c r="T1169" s="186"/>
      <c r="U1169" s="186"/>
      <c r="V1169" s="186"/>
      <c r="W1169" s="186"/>
      <c r="X1169" s="186"/>
      <c r="Y1169" s="186"/>
      <c r="Z1169" s="186"/>
      <c r="AA1169" s="186"/>
      <c r="AB1169" s="186"/>
      <c r="AC1169" s="186"/>
      <c r="AD1169" s="186"/>
      <c r="AE1169" s="186"/>
    </row>
    <row r="1170" spans="1:31">
      <c r="A1170" s="186"/>
      <c r="B1170" s="291"/>
      <c r="C1170" s="186"/>
      <c r="D1170" s="186"/>
      <c r="E1170" s="186"/>
      <c r="F1170" s="186"/>
      <c r="G1170" s="186"/>
      <c r="H1170" s="186"/>
      <c r="I1170" s="186"/>
      <c r="J1170" s="186"/>
      <c r="K1170" s="186"/>
      <c r="L1170" s="186"/>
      <c r="M1170" s="186"/>
      <c r="N1170" s="186"/>
      <c r="O1170" s="186"/>
      <c r="P1170" s="186"/>
      <c r="Q1170" s="186"/>
      <c r="R1170" s="186"/>
      <c r="S1170" s="186"/>
      <c r="T1170" s="186"/>
      <c r="U1170" s="186"/>
      <c r="V1170" s="186"/>
      <c r="W1170" s="186"/>
      <c r="X1170" s="186"/>
      <c r="Y1170" s="186"/>
      <c r="Z1170" s="186"/>
      <c r="AA1170" s="186"/>
      <c r="AB1170" s="186"/>
      <c r="AC1170" s="186"/>
      <c r="AD1170" s="186"/>
      <c r="AE1170" s="186"/>
    </row>
    <row r="1171" spans="1:31">
      <c r="A1171" s="186"/>
      <c r="B1171" s="291"/>
      <c r="C1171" s="186"/>
      <c r="D1171" s="186"/>
      <c r="E1171" s="186"/>
      <c r="F1171" s="186"/>
      <c r="G1171" s="186"/>
      <c r="H1171" s="186"/>
      <c r="I1171" s="186"/>
      <c r="J1171" s="186"/>
      <c r="K1171" s="186"/>
      <c r="L1171" s="186"/>
      <c r="M1171" s="186"/>
      <c r="N1171" s="186"/>
      <c r="O1171" s="186"/>
      <c r="P1171" s="186"/>
      <c r="Q1171" s="186"/>
      <c r="R1171" s="186"/>
      <c r="S1171" s="186"/>
      <c r="T1171" s="186"/>
      <c r="U1171" s="186"/>
      <c r="V1171" s="186"/>
      <c r="W1171" s="186"/>
      <c r="X1171" s="186"/>
      <c r="Y1171" s="186"/>
      <c r="Z1171" s="186"/>
      <c r="AA1171" s="186"/>
      <c r="AB1171" s="186"/>
      <c r="AC1171" s="186"/>
      <c r="AD1171" s="186"/>
      <c r="AE1171" s="186"/>
    </row>
    <row r="1172" spans="1:31">
      <c r="A1172" s="186"/>
      <c r="B1172" s="291"/>
      <c r="C1172" s="186"/>
      <c r="D1172" s="186"/>
      <c r="E1172" s="186"/>
      <c r="F1172" s="186"/>
      <c r="G1172" s="186"/>
      <c r="H1172" s="186"/>
      <c r="I1172" s="186"/>
      <c r="J1172" s="186"/>
      <c r="K1172" s="186"/>
      <c r="L1172" s="186"/>
      <c r="M1172" s="186"/>
      <c r="N1172" s="186"/>
      <c r="O1172" s="186"/>
      <c r="P1172" s="186"/>
      <c r="Q1172" s="186"/>
      <c r="R1172" s="186"/>
      <c r="S1172" s="186"/>
      <c r="T1172" s="186"/>
      <c r="U1172" s="186"/>
      <c r="V1172" s="186"/>
      <c r="W1172" s="186"/>
      <c r="X1172" s="186"/>
      <c r="Y1172" s="186"/>
      <c r="Z1172" s="186"/>
      <c r="AA1172" s="186"/>
      <c r="AB1172" s="186"/>
      <c r="AC1172" s="186"/>
      <c r="AD1172" s="186"/>
      <c r="AE1172" s="186"/>
    </row>
    <row r="1173" spans="1:31">
      <c r="A1173" s="186"/>
      <c r="B1173" s="291"/>
      <c r="C1173" s="186"/>
      <c r="D1173" s="186"/>
      <c r="E1173" s="186"/>
      <c r="F1173" s="186"/>
      <c r="G1173" s="186"/>
      <c r="H1173" s="186"/>
      <c r="I1173" s="186"/>
      <c r="J1173" s="186"/>
      <c r="K1173" s="186"/>
      <c r="L1173" s="186"/>
      <c r="M1173" s="186"/>
      <c r="N1173" s="186"/>
      <c r="O1173" s="186"/>
      <c r="P1173" s="186"/>
      <c r="Q1173" s="186"/>
      <c r="R1173" s="186"/>
      <c r="S1173" s="186"/>
      <c r="T1173" s="186"/>
      <c r="U1173" s="186"/>
      <c r="V1173" s="186"/>
      <c r="W1173" s="186"/>
      <c r="X1173" s="186"/>
      <c r="Y1173" s="186"/>
      <c r="Z1173" s="186"/>
      <c r="AA1173" s="186"/>
      <c r="AB1173" s="186"/>
      <c r="AC1173" s="186"/>
      <c r="AD1173" s="186"/>
      <c r="AE1173" s="186"/>
    </row>
    <row r="1174" spans="1:31">
      <c r="A1174" s="186"/>
      <c r="B1174" s="291"/>
      <c r="C1174" s="186"/>
      <c r="D1174" s="186"/>
      <c r="E1174" s="186"/>
      <c r="F1174" s="186"/>
      <c r="G1174" s="186"/>
      <c r="H1174" s="186"/>
      <c r="I1174" s="186"/>
      <c r="J1174" s="186"/>
      <c r="K1174" s="186"/>
      <c r="L1174" s="186"/>
      <c r="M1174" s="186"/>
      <c r="N1174" s="186"/>
      <c r="O1174" s="186"/>
      <c r="P1174" s="186"/>
      <c r="Q1174" s="186"/>
      <c r="R1174" s="186"/>
      <c r="S1174" s="186"/>
      <c r="T1174" s="186"/>
      <c r="U1174" s="186"/>
      <c r="V1174" s="186"/>
      <c r="W1174" s="186"/>
      <c r="X1174" s="186"/>
      <c r="Y1174" s="186"/>
      <c r="Z1174" s="186"/>
      <c r="AA1174" s="186"/>
      <c r="AB1174" s="186"/>
      <c r="AC1174" s="186"/>
      <c r="AD1174" s="186"/>
      <c r="AE1174" s="186"/>
    </row>
    <row r="1175" spans="1:31">
      <c r="A1175" s="186"/>
      <c r="B1175" s="291"/>
      <c r="C1175" s="186"/>
      <c r="D1175" s="186"/>
      <c r="E1175" s="186"/>
      <c r="F1175" s="186"/>
      <c r="G1175" s="186"/>
      <c r="H1175" s="186"/>
      <c r="I1175" s="186"/>
      <c r="J1175" s="186"/>
      <c r="K1175" s="186"/>
      <c r="L1175" s="186"/>
      <c r="M1175" s="186"/>
      <c r="N1175" s="186"/>
      <c r="O1175" s="186"/>
      <c r="P1175" s="186"/>
      <c r="Q1175" s="186"/>
      <c r="R1175" s="186"/>
      <c r="S1175" s="186"/>
      <c r="T1175" s="186"/>
      <c r="U1175" s="186"/>
      <c r="V1175" s="186"/>
      <c r="W1175" s="186"/>
      <c r="X1175" s="186"/>
      <c r="Y1175" s="186"/>
      <c r="Z1175" s="186"/>
      <c r="AA1175" s="186"/>
      <c r="AB1175" s="186"/>
      <c r="AC1175" s="186"/>
      <c r="AD1175" s="186"/>
      <c r="AE1175" s="186"/>
    </row>
    <row r="1176" spans="1:31">
      <c r="A1176" s="186"/>
      <c r="B1176" s="291"/>
      <c r="C1176" s="186"/>
      <c r="D1176" s="186"/>
      <c r="E1176" s="186"/>
      <c r="F1176" s="186"/>
      <c r="G1176" s="186"/>
      <c r="H1176" s="186"/>
      <c r="I1176" s="186"/>
      <c r="J1176" s="186"/>
      <c r="K1176" s="186"/>
      <c r="L1176" s="186"/>
      <c r="M1176" s="186"/>
      <c r="N1176" s="186"/>
      <c r="O1176" s="186"/>
      <c r="P1176" s="186"/>
      <c r="Q1176" s="186"/>
      <c r="R1176" s="186"/>
      <c r="S1176" s="186"/>
      <c r="T1176" s="186"/>
      <c r="U1176" s="186"/>
      <c r="V1176" s="186"/>
      <c r="W1176" s="186"/>
      <c r="X1176" s="186"/>
      <c r="Y1176" s="186"/>
      <c r="Z1176" s="186"/>
      <c r="AA1176" s="186"/>
      <c r="AB1176" s="186"/>
      <c r="AC1176" s="186"/>
      <c r="AD1176" s="186"/>
      <c r="AE1176" s="186"/>
    </row>
    <row r="1177" spans="1:31">
      <c r="A1177" s="186"/>
      <c r="B1177" s="291"/>
      <c r="C1177" s="186"/>
      <c r="D1177" s="186"/>
      <c r="E1177" s="186"/>
      <c r="F1177" s="186"/>
      <c r="G1177" s="186"/>
      <c r="H1177" s="186"/>
      <c r="I1177" s="186"/>
      <c r="J1177" s="186"/>
      <c r="K1177" s="186"/>
      <c r="L1177" s="186"/>
      <c r="M1177" s="186"/>
      <c r="N1177" s="186"/>
      <c r="O1177" s="186"/>
      <c r="P1177" s="186"/>
      <c r="Q1177" s="186"/>
      <c r="R1177" s="186"/>
      <c r="S1177" s="186"/>
      <c r="T1177" s="186"/>
      <c r="U1177" s="186"/>
      <c r="V1177" s="186"/>
      <c r="W1177" s="186"/>
      <c r="X1177" s="186"/>
      <c r="Y1177" s="186"/>
      <c r="Z1177" s="186"/>
      <c r="AA1177" s="186"/>
      <c r="AB1177" s="186"/>
      <c r="AC1177" s="186"/>
      <c r="AD1177" s="186"/>
      <c r="AE1177" s="186"/>
    </row>
    <row r="1178" spans="1:31">
      <c r="A1178" s="186"/>
      <c r="B1178" s="291"/>
      <c r="C1178" s="186"/>
      <c r="D1178" s="186"/>
      <c r="E1178" s="186"/>
      <c r="F1178" s="186"/>
      <c r="G1178" s="186"/>
      <c r="H1178" s="186"/>
      <c r="I1178" s="186"/>
      <c r="J1178" s="186"/>
      <c r="K1178" s="186"/>
      <c r="L1178" s="186"/>
      <c r="M1178" s="186"/>
      <c r="N1178" s="186"/>
      <c r="O1178" s="186"/>
      <c r="P1178" s="186"/>
      <c r="Q1178" s="186"/>
      <c r="R1178" s="186"/>
      <c r="S1178" s="186"/>
      <c r="T1178" s="186"/>
      <c r="U1178" s="186"/>
      <c r="V1178" s="186"/>
      <c r="W1178" s="186"/>
      <c r="X1178" s="186"/>
      <c r="Y1178" s="186"/>
      <c r="Z1178" s="186"/>
      <c r="AA1178" s="186"/>
      <c r="AB1178" s="186"/>
      <c r="AC1178" s="186"/>
      <c r="AD1178" s="186"/>
      <c r="AE1178" s="186"/>
    </row>
    <row r="1179" spans="1:31">
      <c r="A1179" s="186"/>
      <c r="B1179" s="291"/>
      <c r="C1179" s="186"/>
      <c r="D1179" s="186"/>
      <c r="E1179" s="186"/>
      <c r="F1179" s="186"/>
      <c r="G1179" s="186"/>
      <c r="H1179" s="186"/>
      <c r="I1179" s="186"/>
      <c r="J1179" s="186"/>
      <c r="K1179" s="186"/>
      <c r="L1179" s="186"/>
      <c r="M1179" s="186"/>
      <c r="N1179" s="186"/>
      <c r="O1179" s="186"/>
      <c r="P1179" s="186"/>
      <c r="Q1179" s="186"/>
      <c r="R1179" s="186"/>
      <c r="S1179" s="186"/>
      <c r="T1179" s="186"/>
      <c r="U1179" s="186"/>
      <c r="V1179" s="186"/>
      <c r="W1179" s="186"/>
      <c r="X1179" s="186"/>
      <c r="Y1179" s="186"/>
      <c r="Z1179" s="186"/>
      <c r="AA1179" s="186"/>
      <c r="AB1179" s="186"/>
      <c r="AC1179" s="186"/>
      <c r="AD1179" s="186"/>
      <c r="AE1179" s="186"/>
    </row>
    <row r="1180" spans="1:31">
      <c r="A1180" s="186"/>
      <c r="B1180" s="291"/>
      <c r="C1180" s="186"/>
      <c r="D1180" s="186"/>
      <c r="E1180" s="186"/>
      <c r="F1180" s="186"/>
      <c r="G1180" s="186"/>
      <c r="H1180" s="186"/>
      <c r="I1180" s="186"/>
      <c r="J1180" s="186"/>
      <c r="K1180" s="186"/>
      <c r="L1180" s="186"/>
      <c r="M1180" s="186"/>
      <c r="N1180" s="186"/>
      <c r="O1180" s="186"/>
      <c r="P1180" s="186"/>
      <c r="Q1180" s="186"/>
      <c r="R1180" s="186"/>
      <c r="S1180" s="186"/>
      <c r="T1180" s="186"/>
      <c r="U1180" s="186"/>
      <c r="V1180" s="186"/>
      <c r="W1180" s="186"/>
      <c r="X1180" s="186"/>
      <c r="Y1180" s="186"/>
      <c r="Z1180" s="186"/>
      <c r="AA1180" s="186"/>
      <c r="AB1180" s="186"/>
      <c r="AC1180" s="186"/>
      <c r="AD1180" s="186"/>
      <c r="AE1180" s="186"/>
    </row>
    <row r="1181" spans="1:31">
      <c r="A1181" s="186"/>
      <c r="B1181" s="291"/>
      <c r="C1181" s="186"/>
      <c r="D1181" s="186"/>
      <c r="E1181" s="186"/>
      <c r="F1181" s="186"/>
      <c r="G1181" s="186"/>
      <c r="H1181" s="186"/>
      <c r="I1181" s="186"/>
      <c r="J1181" s="186"/>
      <c r="K1181" s="186"/>
      <c r="L1181" s="186"/>
      <c r="M1181" s="186"/>
      <c r="N1181" s="186"/>
      <c r="O1181" s="186"/>
      <c r="P1181" s="186"/>
      <c r="Q1181" s="186"/>
      <c r="R1181" s="186"/>
      <c r="S1181" s="186"/>
      <c r="T1181" s="186"/>
      <c r="U1181" s="186"/>
      <c r="V1181" s="186"/>
      <c r="W1181" s="186"/>
      <c r="X1181" s="186"/>
      <c r="Y1181" s="186"/>
      <c r="Z1181" s="186"/>
      <c r="AA1181" s="186"/>
      <c r="AB1181" s="186"/>
      <c r="AC1181" s="186"/>
      <c r="AD1181" s="186"/>
      <c r="AE1181" s="186"/>
    </row>
    <row r="1182" spans="1:31">
      <c r="A1182" s="186"/>
      <c r="B1182" s="291"/>
      <c r="C1182" s="186"/>
      <c r="D1182" s="186"/>
      <c r="E1182" s="186"/>
      <c r="F1182" s="186"/>
      <c r="G1182" s="186"/>
      <c r="H1182" s="186"/>
      <c r="I1182" s="186"/>
      <c r="J1182" s="186"/>
      <c r="K1182" s="186"/>
      <c r="L1182" s="186"/>
      <c r="M1182" s="186"/>
      <c r="N1182" s="186"/>
      <c r="O1182" s="186"/>
      <c r="P1182" s="186"/>
      <c r="Q1182" s="186"/>
      <c r="R1182" s="186"/>
      <c r="S1182" s="186"/>
      <c r="T1182" s="186"/>
      <c r="U1182" s="186"/>
      <c r="V1182" s="186"/>
      <c r="W1182" s="186"/>
      <c r="X1182" s="186"/>
      <c r="Y1182" s="186"/>
      <c r="Z1182" s="186"/>
      <c r="AA1182" s="186"/>
      <c r="AB1182" s="186"/>
      <c r="AC1182" s="186"/>
      <c r="AD1182" s="186"/>
      <c r="AE1182" s="186"/>
    </row>
    <row r="1183" spans="1:31">
      <c r="A1183" s="186"/>
      <c r="B1183" s="291"/>
      <c r="C1183" s="186"/>
      <c r="D1183" s="186"/>
      <c r="E1183" s="186"/>
      <c r="F1183" s="186"/>
      <c r="G1183" s="186"/>
      <c r="H1183" s="186"/>
      <c r="I1183" s="186"/>
      <c r="J1183" s="186"/>
      <c r="K1183" s="186"/>
      <c r="L1183" s="186"/>
      <c r="M1183" s="186"/>
      <c r="N1183" s="186"/>
      <c r="O1183" s="186"/>
      <c r="P1183" s="186"/>
      <c r="Q1183" s="186"/>
      <c r="R1183" s="186"/>
      <c r="S1183" s="186"/>
      <c r="T1183" s="186"/>
      <c r="U1183" s="186"/>
      <c r="V1183" s="186"/>
      <c r="W1183" s="186"/>
      <c r="X1183" s="186"/>
      <c r="Y1183" s="186"/>
      <c r="Z1183" s="186"/>
      <c r="AA1183" s="186"/>
      <c r="AB1183" s="186"/>
      <c r="AC1183" s="186"/>
      <c r="AD1183" s="186"/>
      <c r="AE1183" s="186"/>
    </row>
    <row r="1184" spans="1:31">
      <c r="A1184" s="186"/>
      <c r="B1184" s="291"/>
      <c r="C1184" s="186"/>
      <c r="D1184" s="186"/>
      <c r="E1184" s="186"/>
      <c r="F1184" s="186"/>
      <c r="G1184" s="186"/>
      <c r="H1184" s="186"/>
      <c r="I1184" s="186"/>
      <c r="J1184" s="186"/>
      <c r="K1184" s="186"/>
      <c r="L1184" s="186"/>
      <c r="M1184" s="186"/>
      <c r="N1184" s="186"/>
      <c r="O1184" s="186"/>
      <c r="P1184" s="186"/>
      <c r="Q1184" s="186"/>
      <c r="R1184" s="186"/>
      <c r="S1184" s="186"/>
      <c r="T1184" s="186"/>
      <c r="U1184" s="186"/>
      <c r="V1184" s="186"/>
      <c r="W1184" s="186"/>
      <c r="X1184" s="186"/>
      <c r="Y1184" s="186"/>
      <c r="Z1184" s="186"/>
      <c r="AA1184" s="186"/>
      <c r="AB1184" s="186"/>
      <c r="AC1184" s="186"/>
      <c r="AD1184" s="186"/>
      <c r="AE1184" s="186"/>
    </row>
    <row r="1185" spans="1:31">
      <c r="A1185" s="186"/>
      <c r="B1185" s="291"/>
      <c r="C1185" s="186"/>
      <c r="D1185" s="186"/>
      <c r="E1185" s="186"/>
      <c r="F1185" s="186"/>
      <c r="G1185" s="186"/>
      <c r="H1185" s="186"/>
      <c r="I1185" s="186"/>
      <c r="J1185" s="186"/>
      <c r="K1185" s="186"/>
      <c r="L1185" s="186"/>
      <c r="M1185" s="186"/>
      <c r="N1185" s="186"/>
      <c r="O1185" s="186"/>
      <c r="P1185" s="186"/>
      <c r="Q1185" s="186"/>
      <c r="R1185" s="186"/>
      <c r="S1185" s="186"/>
      <c r="T1185" s="186"/>
      <c r="U1185" s="186"/>
      <c r="V1185" s="186"/>
      <c r="W1185" s="186"/>
      <c r="X1185" s="186"/>
      <c r="Y1185" s="186"/>
      <c r="Z1185" s="186"/>
      <c r="AA1185" s="186"/>
      <c r="AB1185" s="186"/>
      <c r="AC1185" s="186"/>
      <c r="AD1185" s="186"/>
      <c r="AE1185" s="186"/>
    </row>
    <row r="1186" spans="1:31">
      <c r="A1186" s="186"/>
      <c r="B1186" s="291"/>
      <c r="C1186" s="186"/>
      <c r="D1186" s="186"/>
      <c r="E1186" s="186"/>
      <c r="F1186" s="186"/>
      <c r="G1186" s="186"/>
      <c r="H1186" s="186"/>
      <c r="I1186" s="186"/>
      <c r="J1186" s="186"/>
      <c r="K1186" s="186"/>
      <c r="L1186" s="186"/>
      <c r="M1186" s="186"/>
      <c r="N1186" s="186"/>
      <c r="O1186" s="186"/>
      <c r="P1186" s="186"/>
      <c r="Q1186" s="186"/>
      <c r="R1186" s="186"/>
      <c r="S1186" s="186"/>
      <c r="T1186" s="186"/>
      <c r="U1186" s="186"/>
      <c r="V1186" s="186"/>
      <c r="W1186" s="186"/>
      <c r="X1186" s="186"/>
      <c r="Y1186" s="186"/>
      <c r="Z1186" s="186"/>
      <c r="AA1186" s="186"/>
      <c r="AB1186" s="186"/>
      <c r="AC1186" s="186"/>
      <c r="AD1186" s="186"/>
      <c r="AE1186" s="186"/>
    </row>
    <row r="1187" spans="1:31">
      <c r="A1187" s="186"/>
      <c r="B1187" s="291"/>
      <c r="C1187" s="186"/>
      <c r="D1187" s="186"/>
      <c r="E1187" s="186"/>
      <c r="F1187" s="186"/>
      <c r="G1187" s="186"/>
      <c r="H1187" s="186"/>
      <c r="I1187" s="186"/>
      <c r="J1187" s="186"/>
      <c r="K1187" s="186"/>
      <c r="L1187" s="186"/>
      <c r="M1187" s="186"/>
      <c r="N1187" s="186"/>
      <c r="O1187" s="186"/>
      <c r="P1187" s="186"/>
      <c r="Q1187" s="186"/>
      <c r="R1187" s="186"/>
      <c r="S1187" s="186"/>
      <c r="T1187" s="186"/>
      <c r="U1187" s="186"/>
      <c r="V1187" s="186"/>
      <c r="W1187" s="186"/>
      <c r="X1187" s="186"/>
      <c r="Y1187" s="186"/>
      <c r="Z1187" s="186"/>
      <c r="AA1187" s="186"/>
      <c r="AB1187" s="186"/>
      <c r="AC1187" s="186"/>
      <c r="AD1187" s="186"/>
      <c r="AE1187" s="186"/>
    </row>
    <row r="1188" spans="1:31">
      <c r="A1188" s="186"/>
      <c r="B1188" s="291"/>
      <c r="C1188" s="186"/>
      <c r="D1188" s="186"/>
      <c r="E1188" s="186"/>
      <c r="F1188" s="186"/>
      <c r="G1188" s="186"/>
      <c r="H1188" s="186"/>
      <c r="I1188" s="186"/>
      <c r="J1188" s="186"/>
      <c r="K1188" s="186"/>
      <c r="L1188" s="186"/>
      <c r="M1188" s="186"/>
      <c r="N1188" s="186"/>
      <c r="O1188" s="186"/>
      <c r="P1188" s="186"/>
      <c r="Q1188" s="186"/>
      <c r="R1188" s="186"/>
      <c r="S1188" s="186"/>
      <c r="T1188" s="186"/>
      <c r="U1188" s="186"/>
      <c r="V1188" s="186"/>
      <c r="W1188" s="186"/>
      <c r="X1188" s="186"/>
      <c r="Y1188" s="186"/>
      <c r="Z1188" s="186"/>
      <c r="AA1188" s="186"/>
      <c r="AB1188" s="186"/>
      <c r="AC1188" s="186"/>
      <c r="AD1188" s="186"/>
      <c r="AE1188" s="186"/>
    </row>
    <row r="1189" spans="1:31">
      <c r="A1189" s="186"/>
      <c r="B1189" s="291"/>
      <c r="C1189" s="186"/>
      <c r="D1189" s="186"/>
      <c r="E1189" s="186"/>
      <c r="F1189" s="186"/>
      <c r="G1189" s="186"/>
      <c r="H1189" s="186"/>
      <c r="I1189" s="186"/>
      <c r="J1189" s="186"/>
      <c r="K1189" s="186"/>
      <c r="L1189" s="186"/>
      <c r="M1189" s="186"/>
      <c r="N1189" s="186"/>
      <c r="O1189" s="186"/>
      <c r="P1189" s="186"/>
      <c r="Q1189" s="186"/>
      <c r="R1189" s="186"/>
      <c r="S1189" s="186"/>
      <c r="T1189" s="186"/>
      <c r="U1189" s="186"/>
      <c r="V1189" s="186"/>
      <c r="W1189" s="186"/>
      <c r="X1189" s="186"/>
      <c r="Y1189" s="186"/>
      <c r="Z1189" s="186"/>
      <c r="AA1189" s="186"/>
      <c r="AB1189" s="186"/>
      <c r="AC1189" s="186"/>
      <c r="AD1189" s="186"/>
      <c r="AE1189" s="186"/>
    </row>
    <row r="1190" spans="1:31">
      <c r="A1190" s="186"/>
      <c r="B1190" s="291"/>
      <c r="C1190" s="186"/>
      <c r="D1190" s="186"/>
      <c r="E1190" s="186"/>
      <c r="F1190" s="186"/>
      <c r="G1190" s="186"/>
      <c r="H1190" s="186"/>
      <c r="I1190" s="186"/>
      <c r="J1190" s="186"/>
      <c r="K1190" s="186"/>
      <c r="L1190" s="186"/>
      <c r="M1190" s="186"/>
      <c r="N1190" s="186"/>
      <c r="O1190" s="186"/>
      <c r="P1190" s="186"/>
      <c r="Q1190" s="186"/>
      <c r="R1190" s="186"/>
      <c r="S1190" s="186"/>
      <c r="T1190" s="186"/>
      <c r="U1190" s="186"/>
      <c r="V1190" s="186"/>
      <c r="W1190" s="186"/>
      <c r="X1190" s="186"/>
      <c r="Y1190" s="186"/>
      <c r="Z1190" s="186"/>
      <c r="AA1190" s="186"/>
      <c r="AB1190" s="186"/>
      <c r="AC1190" s="186"/>
      <c r="AD1190" s="186"/>
      <c r="AE1190" s="186"/>
    </row>
    <row r="1191" spans="1:31">
      <c r="A1191" s="186"/>
      <c r="B1191" s="291"/>
      <c r="C1191" s="186"/>
      <c r="D1191" s="186"/>
      <c r="E1191" s="186"/>
      <c r="F1191" s="186"/>
      <c r="G1191" s="186"/>
      <c r="H1191" s="186"/>
      <c r="I1191" s="186"/>
      <c r="J1191" s="186"/>
      <c r="K1191" s="186"/>
      <c r="L1191" s="186"/>
      <c r="M1191" s="186"/>
      <c r="N1191" s="186"/>
      <c r="O1191" s="186"/>
      <c r="P1191" s="186"/>
      <c r="Q1191" s="186"/>
      <c r="R1191" s="186"/>
      <c r="S1191" s="186"/>
      <c r="T1191" s="186"/>
      <c r="U1191" s="186"/>
      <c r="V1191" s="186"/>
      <c r="W1191" s="186"/>
      <c r="X1191" s="186"/>
      <c r="Y1191" s="186"/>
      <c r="Z1191" s="186"/>
      <c r="AA1191" s="186"/>
      <c r="AB1191" s="186"/>
      <c r="AC1191" s="186"/>
      <c r="AD1191" s="186"/>
      <c r="AE1191" s="186"/>
    </row>
    <row r="1192" spans="1:31">
      <c r="A1192" s="186"/>
      <c r="B1192" s="291"/>
      <c r="C1192" s="186"/>
      <c r="D1192" s="186"/>
      <c r="E1192" s="186"/>
      <c r="F1192" s="186"/>
      <c r="G1192" s="186"/>
      <c r="H1192" s="186"/>
      <c r="I1192" s="186"/>
      <c r="J1192" s="186"/>
      <c r="K1192" s="186"/>
      <c r="L1192" s="186"/>
      <c r="M1192" s="186"/>
      <c r="N1192" s="186"/>
      <c r="O1192" s="186"/>
      <c r="P1192" s="186"/>
      <c r="Q1192" s="186"/>
      <c r="R1192" s="186"/>
      <c r="S1192" s="186"/>
      <c r="T1192" s="186"/>
      <c r="U1192" s="186"/>
      <c r="V1192" s="186"/>
      <c r="W1192" s="186"/>
      <c r="X1192" s="186"/>
      <c r="Y1192" s="186"/>
      <c r="Z1192" s="186"/>
      <c r="AA1192" s="186"/>
      <c r="AB1192" s="186"/>
      <c r="AC1192" s="186"/>
      <c r="AD1192" s="186"/>
      <c r="AE1192" s="186"/>
    </row>
    <row r="1193" spans="1:31">
      <c r="A1193" s="186"/>
      <c r="B1193" s="291"/>
      <c r="C1193" s="186"/>
      <c r="D1193" s="186"/>
      <c r="E1193" s="186"/>
      <c r="F1193" s="186"/>
      <c r="G1193" s="186"/>
      <c r="H1193" s="186"/>
      <c r="I1193" s="186"/>
      <c r="J1193" s="186"/>
      <c r="K1193" s="186"/>
      <c r="L1193" s="186"/>
      <c r="M1193" s="186"/>
      <c r="N1193" s="186"/>
      <c r="O1193" s="186"/>
      <c r="P1193" s="186"/>
      <c r="Q1193" s="186"/>
      <c r="R1193" s="186"/>
      <c r="S1193" s="186"/>
      <c r="T1193" s="186"/>
      <c r="U1193" s="186"/>
      <c r="V1193" s="186"/>
      <c r="W1193" s="186"/>
      <c r="X1193" s="186"/>
      <c r="Y1193" s="186"/>
      <c r="Z1193" s="186"/>
      <c r="AA1193" s="186"/>
      <c r="AB1193" s="186"/>
      <c r="AC1193" s="186"/>
      <c r="AD1193" s="186"/>
      <c r="AE1193" s="186"/>
    </row>
    <row r="1194" spans="1:31">
      <c r="A1194" s="186"/>
      <c r="B1194" s="291"/>
      <c r="C1194" s="186"/>
      <c r="D1194" s="186"/>
      <c r="E1194" s="186"/>
      <c r="F1194" s="186"/>
      <c r="G1194" s="186"/>
      <c r="H1194" s="186"/>
      <c r="I1194" s="186"/>
      <c r="J1194" s="186"/>
      <c r="K1194" s="186"/>
      <c r="L1194" s="186"/>
      <c r="M1194" s="186"/>
      <c r="N1194" s="186"/>
      <c r="O1194" s="186"/>
      <c r="P1194" s="186"/>
      <c r="Q1194" s="186"/>
      <c r="R1194" s="186"/>
      <c r="S1194" s="186"/>
      <c r="T1194" s="186"/>
      <c r="U1194" s="186"/>
      <c r="V1194" s="186"/>
      <c r="W1194" s="186"/>
      <c r="X1194" s="186"/>
      <c r="Y1194" s="186"/>
      <c r="Z1194" s="186"/>
      <c r="AA1194" s="186"/>
      <c r="AB1194" s="186"/>
      <c r="AC1194" s="186"/>
      <c r="AD1194" s="186"/>
      <c r="AE1194" s="186"/>
    </row>
    <row r="1195" spans="1:31">
      <c r="A1195" s="186"/>
      <c r="B1195" s="291"/>
      <c r="C1195" s="186"/>
      <c r="D1195" s="186"/>
      <c r="E1195" s="186"/>
      <c r="F1195" s="186"/>
      <c r="G1195" s="186"/>
      <c r="H1195" s="186"/>
      <c r="I1195" s="186"/>
      <c r="J1195" s="186"/>
      <c r="K1195" s="186"/>
      <c r="L1195" s="186"/>
      <c r="M1195" s="186"/>
      <c r="N1195" s="186"/>
      <c r="O1195" s="186"/>
      <c r="P1195" s="186"/>
      <c r="Q1195" s="186"/>
      <c r="R1195" s="186"/>
      <c r="S1195" s="186"/>
      <c r="T1195" s="186"/>
      <c r="U1195" s="186"/>
      <c r="V1195" s="186"/>
      <c r="W1195" s="186"/>
      <c r="X1195" s="186"/>
      <c r="Y1195" s="186"/>
      <c r="Z1195" s="186"/>
      <c r="AA1195" s="186"/>
      <c r="AB1195" s="186"/>
      <c r="AC1195" s="186"/>
      <c r="AD1195" s="186"/>
      <c r="AE1195" s="186"/>
    </row>
    <row r="1196" spans="1:31">
      <c r="A1196" s="186"/>
      <c r="B1196" s="291"/>
      <c r="C1196" s="186"/>
      <c r="D1196" s="186"/>
      <c r="E1196" s="186"/>
      <c r="F1196" s="186"/>
      <c r="G1196" s="186"/>
      <c r="H1196" s="186"/>
      <c r="I1196" s="186"/>
      <c r="J1196" s="186"/>
      <c r="K1196" s="186"/>
      <c r="L1196" s="186"/>
      <c r="M1196" s="186"/>
      <c r="N1196" s="186"/>
      <c r="O1196" s="186"/>
      <c r="P1196" s="186"/>
      <c r="Q1196" s="186"/>
      <c r="R1196" s="186"/>
      <c r="S1196" s="186"/>
      <c r="T1196" s="186"/>
      <c r="U1196" s="186"/>
      <c r="V1196" s="186"/>
      <c r="W1196" s="186"/>
      <c r="X1196" s="186"/>
      <c r="Y1196" s="186"/>
      <c r="Z1196" s="186"/>
      <c r="AA1196" s="186"/>
      <c r="AB1196" s="186"/>
      <c r="AC1196" s="186"/>
      <c r="AD1196" s="186"/>
      <c r="AE1196" s="186"/>
    </row>
    <row r="1197" spans="1:31">
      <c r="A1197" s="186"/>
      <c r="B1197" s="291"/>
      <c r="C1197" s="186"/>
      <c r="D1197" s="186"/>
      <c r="E1197" s="186"/>
      <c r="F1197" s="186"/>
      <c r="G1197" s="186"/>
      <c r="H1197" s="186"/>
      <c r="I1197" s="186"/>
      <c r="J1197" s="186"/>
      <c r="K1197" s="186"/>
      <c r="L1197" s="186"/>
      <c r="M1197" s="186"/>
      <c r="N1197" s="186"/>
      <c r="O1197" s="186"/>
      <c r="P1197" s="186"/>
      <c r="Q1197" s="186"/>
      <c r="R1197" s="186"/>
      <c r="S1197" s="186"/>
      <c r="T1197" s="186"/>
      <c r="U1197" s="186"/>
      <c r="V1197" s="186"/>
      <c r="W1197" s="186"/>
      <c r="X1197" s="186"/>
      <c r="Y1197" s="186"/>
      <c r="Z1197" s="186"/>
      <c r="AA1197" s="186"/>
      <c r="AB1197" s="186"/>
      <c r="AC1197" s="186"/>
      <c r="AD1197" s="186"/>
      <c r="AE1197" s="186"/>
    </row>
    <row r="1198" spans="1:31">
      <c r="A1198" s="186"/>
      <c r="B1198" s="291"/>
      <c r="C1198" s="186"/>
      <c r="D1198" s="186"/>
      <c r="E1198" s="186"/>
      <c r="F1198" s="186"/>
      <c r="G1198" s="186"/>
      <c r="H1198" s="186"/>
      <c r="I1198" s="186"/>
      <c r="J1198" s="186"/>
      <c r="K1198" s="186"/>
      <c r="L1198" s="186"/>
      <c r="M1198" s="186"/>
      <c r="N1198" s="186"/>
      <c r="O1198" s="186"/>
      <c r="P1198" s="186"/>
      <c r="Q1198" s="186"/>
      <c r="R1198" s="186"/>
      <c r="S1198" s="186"/>
      <c r="T1198" s="186"/>
      <c r="U1198" s="186"/>
      <c r="V1198" s="186"/>
      <c r="W1198" s="186"/>
      <c r="X1198" s="186"/>
      <c r="Y1198" s="186"/>
      <c r="Z1198" s="186"/>
      <c r="AA1198" s="186"/>
      <c r="AB1198" s="186"/>
      <c r="AC1198" s="186"/>
      <c r="AD1198" s="186"/>
      <c r="AE1198" s="186"/>
    </row>
    <row r="1199" spans="1:31">
      <c r="A1199" s="186"/>
      <c r="B1199" s="291"/>
      <c r="C1199" s="186"/>
      <c r="D1199" s="186"/>
      <c r="E1199" s="186"/>
      <c r="F1199" s="186"/>
      <c r="G1199" s="186"/>
      <c r="H1199" s="186"/>
      <c r="I1199" s="186"/>
      <c r="J1199" s="186"/>
      <c r="K1199" s="186"/>
      <c r="L1199" s="186"/>
      <c r="M1199" s="186"/>
      <c r="N1199" s="186"/>
      <c r="O1199" s="186"/>
      <c r="P1199" s="186"/>
      <c r="Q1199" s="186"/>
      <c r="R1199" s="186"/>
      <c r="S1199" s="186"/>
      <c r="T1199" s="186"/>
      <c r="U1199" s="186"/>
      <c r="V1199" s="186"/>
      <c r="W1199" s="186"/>
      <c r="X1199" s="186"/>
      <c r="Y1199" s="186"/>
      <c r="Z1199" s="186"/>
      <c r="AA1199" s="186"/>
      <c r="AB1199" s="186"/>
      <c r="AC1199" s="186"/>
      <c r="AD1199" s="186"/>
      <c r="AE1199" s="186"/>
    </row>
    <row r="1200" spans="1:31">
      <c r="A1200" s="186"/>
      <c r="B1200" s="291"/>
      <c r="C1200" s="186"/>
      <c r="D1200" s="186"/>
      <c r="E1200" s="186"/>
      <c r="F1200" s="186"/>
      <c r="G1200" s="186"/>
      <c r="H1200" s="186"/>
      <c r="I1200" s="186"/>
      <c r="J1200" s="186"/>
      <c r="K1200" s="186"/>
      <c r="L1200" s="186"/>
      <c r="M1200" s="186"/>
      <c r="N1200" s="186"/>
      <c r="O1200" s="186"/>
      <c r="P1200" s="186"/>
      <c r="Q1200" s="186"/>
      <c r="R1200" s="186"/>
      <c r="S1200" s="186"/>
      <c r="T1200" s="186"/>
      <c r="U1200" s="186"/>
      <c r="V1200" s="186"/>
      <c r="W1200" s="186"/>
      <c r="X1200" s="186"/>
      <c r="Y1200" s="186"/>
      <c r="Z1200" s="186"/>
      <c r="AA1200" s="186"/>
      <c r="AB1200" s="186"/>
      <c r="AC1200" s="186"/>
      <c r="AD1200" s="186"/>
      <c r="AE1200" s="186"/>
    </row>
    <row r="1201" spans="1:31">
      <c r="A1201" s="186"/>
      <c r="B1201" s="291"/>
      <c r="C1201" s="186"/>
      <c r="D1201" s="186"/>
      <c r="E1201" s="186"/>
      <c r="F1201" s="186"/>
      <c r="G1201" s="186"/>
      <c r="H1201" s="186"/>
      <c r="I1201" s="186"/>
      <c r="J1201" s="186"/>
      <c r="K1201" s="186"/>
      <c r="L1201" s="186"/>
      <c r="M1201" s="186"/>
      <c r="N1201" s="186"/>
      <c r="O1201" s="186"/>
      <c r="P1201" s="186"/>
      <c r="Q1201" s="186"/>
      <c r="R1201" s="186"/>
      <c r="S1201" s="186"/>
      <c r="T1201" s="186"/>
      <c r="U1201" s="186"/>
      <c r="V1201" s="186"/>
      <c r="W1201" s="186"/>
      <c r="X1201" s="186"/>
      <c r="Y1201" s="186"/>
      <c r="Z1201" s="186"/>
      <c r="AA1201" s="186"/>
      <c r="AB1201" s="186"/>
      <c r="AC1201" s="186"/>
      <c r="AD1201" s="186"/>
      <c r="AE1201" s="186"/>
    </row>
    <row r="1202" spans="1:31">
      <c r="A1202" s="186"/>
      <c r="B1202" s="291"/>
      <c r="C1202" s="186"/>
      <c r="D1202" s="186"/>
      <c r="E1202" s="186"/>
      <c r="F1202" s="186"/>
      <c r="G1202" s="186"/>
      <c r="H1202" s="186"/>
      <c r="I1202" s="186"/>
      <c r="J1202" s="186"/>
      <c r="K1202" s="186"/>
      <c r="L1202" s="186"/>
      <c r="M1202" s="186"/>
      <c r="N1202" s="186"/>
      <c r="O1202" s="186"/>
      <c r="P1202" s="186"/>
      <c r="Q1202" s="186"/>
      <c r="R1202" s="186"/>
      <c r="S1202" s="186"/>
      <c r="T1202" s="186"/>
      <c r="U1202" s="186"/>
      <c r="V1202" s="186"/>
      <c r="W1202" s="186"/>
      <c r="X1202" s="186"/>
      <c r="Y1202" s="186"/>
      <c r="Z1202" s="186"/>
      <c r="AA1202" s="186"/>
      <c r="AB1202" s="186"/>
      <c r="AC1202" s="186"/>
      <c r="AD1202" s="186"/>
      <c r="AE1202" s="186"/>
    </row>
    <row r="1203" spans="1:31">
      <c r="A1203" s="186"/>
      <c r="B1203" s="291"/>
      <c r="C1203" s="186"/>
      <c r="D1203" s="186"/>
      <c r="E1203" s="186"/>
      <c r="F1203" s="186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  <c r="V1203" s="186"/>
      <c r="W1203" s="186"/>
      <c r="X1203" s="186"/>
      <c r="Y1203" s="186"/>
      <c r="Z1203" s="186"/>
      <c r="AA1203" s="186"/>
      <c r="AB1203" s="186"/>
      <c r="AC1203" s="186"/>
      <c r="AD1203" s="186"/>
      <c r="AE1203" s="186"/>
    </row>
    <row r="1204" spans="1:31">
      <c r="A1204" s="186"/>
      <c r="B1204" s="291"/>
      <c r="C1204" s="186"/>
      <c r="D1204" s="186"/>
      <c r="E1204" s="186"/>
      <c r="F1204" s="186"/>
      <c r="G1204" s="186"/>
      <c r="H1204" s="186"/>
      <c r="I1204" s="186"/>
      <c r="J1204" s="186"/>
      <c r="K1204" s="186"/>
      <c r="L1204" s="186"/>
      <c r="M1204" s="186"/>
      <c r="N1204" s="186"/>
      <c r="O1204" s="186"/>
      <c r="P1204" s="186"/>
      <c r="Q1204" s="186"/>
      <c r="R1204" s="186"/>
      <c r="S1204" s="186"/>
      <c r="T1204" s="186"/>
      <c r="U1204" s="186"/>
      <c r="V1204" s="186"/>
      <c r="W1204" s="186"/>
      <c r="X1204" s="186"/>
      <c r="Y1204" s="186"/>
      <c r="Z1204" s="186"/>
      <c r="AA1204" s="186"/>
      <c r="AB1204" s="186"/>
      <c r="AC1204" s="186"/>
      <c r="AD1204" s="186"/>
      <c r="AE1204" s="186"/>
    </row>
    <row r="1205" spans="1:31">
      <c r="A1205" s="186"/>
      <c r="B1205" s="291"/>
      <c r="C1205" s="186"/>
      <c r="D1205" s="186"/>
      <c r="E1205" s="186"/>
      <c r="F1205" s="186"/>
      <c r="G1205" s="186"/>
      <c r="H1205" s="186"/>
      <c r="I1205" s="186"/>
      <c r="J1205" s="186"/>
      <c r="K1205" s="186"/>
      <c r="L1205" s="186"/>
      <c r="M1205" s="186"/>
      <c r="N1205" s="186"/>
      <c r="O1205" s="186"/>
      <c r="P1205" s="186"/>
      <c r="Q1205" s="186"/>
      <c r="R1205" s="186"/>
      <c r="S1205" s="186"/>
      <c r="T1205" s="186"/>
      <c r="U1205" s="186"/>
      <c r="V1205" s="186"/>
      <c r="W1205" s="186"/>
      <c r="X1205" s="186"/>
      <c r="Y1205" s="186"/>
      <c r="Z1205" s="186"/>
      <c r="AA1205" s="186"/>
      <c r="AB1205" s="186"/>
      <c r="AC1205" s="186"/>
      <c r="AD1205" s="186"/>
      <c r="AE1205" s="186"/>
    </row>
    <row r="1206" spans="1:31">
      <c r="A1206" s="186"/>
      <c r="B1206" s="291"/>
      <c r="C1206" s="186"/>
      <c r="D1206" s="186"/>
      <c r="E1206" s="186"/>
      <c r="F1206" s="186"/>
      <c r="G1206" s="186"/>
      <c r="H1206" s="186"/>
      <c r="I1206" s="186"/>
      <c r="J1206" s="186"/>
      <c r="K1206" s="186"/>
      <c r="L1206" s="186"/>
      <c r="M1206" s="186"/>
      <c r="N1206" s="186"/>
      <c r="O1206" s="186"/>
      <c r="P1206" s="186"/>
      <c r="Q1206" s="186"/>
      <c r="R1206" s="186"/>
      <c r="S1206" s="186"/>
      <c r="T1206" s="186"/>
      <c r="U1206" s="186"/>
      <c r="V1206" s="186"/>
      <c r="W1206" s="186"/>
      <c r="X1206" s="186"/>
      <c r="Y1206" s="186"/>
      <c r="Z1206" s="186"/>
      <c r="AA1206" s="186"/>
      <c r="AB1206" s="186"/>
      <c r="AC1206" s="186"/>
      <c r="AD1206" s="186"/>
      <c r="AE1206" s="186"/>
    </row>
    <row r="1207" spans="1:31">
      <c r="A1207" s="186"/>
      <c r="B1207" s="291"/>
      <c r="C1207" s="186"/>
      <c r="D1207" s="186"/>
      <c r="E1207" s="186"/>
      <c r="F1207" s="186"/>
      <c r="G1207" s="186"/>
      <c r="H1207" s="186"/>
      <c r="I1207" s="186"/>
      <c r="J1207" s="186"/>
      <c r="K1207" s="186"/>
      <c r="L1207" s="186"/>
      <c r="M1207" s="186"/>
      <c r="N1207" s="186"/>
      <c r="O1207" s="186"/>
      <c r="P1207" s="186"/>
      <c r="Q1207" s="186"/>
      <c r="R1207" s="186"/>
      <c r="S1207" s="186"/>
      <c r="T1207" s="186"/>
      <c r="U1207" s="186"/>
      <c r="V1207" s="186"/>
      <c r="W1207" s="186"/>
      <c r="X1207" s="186"/>
      <c r="Y1207" s="186"/>
      <c r="Z1207" s="186"/>
      <c r="AA1207" s="186"/>
      <c r="AB1207" s="186"/>
      <c r="AC1207" s="186"/>
      <c r="AD1207" s="186"/>
      <c r="AE1207" s="186"/>
    </row>
    <row r="1208" spans="1:31">
      <c r="A1208" s="186"/>
      <c r="B1208" s="291"/>
      <c r="C1208" s="186"/>
      <c r="D1208" s="186"/>
      <c r="E1208" s="186"/>
      <c r="F1208" s="186"/>
      <c r="G1208" s="186"/>
      <c r="H1208" s="186"/>
      <c r="I1208" s="186"/>
      <c r="J1208" s="186"/>
      <c r="K1208" s="186"/>
      <c r="L1208" s="186"/>
      <c r="M1208" s="186"/>
      <c r="N1208" s="186"/>
      <c r="O1208" s="186"/>
      <c r="P1208" s="186"/>
      <c r="Q1208" s="186"/>
      <c r="R1208" s="186"/>
      <c r="S1208" s="186"/>
      <c r="T1208" s="186"/>
      <c r="U1208" s="186"/>
      <c r="V1208" s="186"/>
      <c r="W1208" s="186"/>
      <c r="X1208" s="186"/>
      <c r="Y1208" s="186"/>
      <c r="Z1208" s="186"/>
      <c r="AA1208" s="186"/>
      <c r="AB1208" s="186"/>
      <c r="AC1208" s="186"/>
      <c r="AD1208" s="186"/>
      <c r="AE1208" s="186"/>
    </row>
    <row r="1209" spans="1:31">
      <c r="A1209" s="186"/>
      <c r="B1209" s="291"/>
      <c r="C1209" s="186"/>
      <c r="D1209" s="186"/>
      <c r="E1209" s="186"/>
      <c r="F1209" s="186"/>
      <c r="G1209" s="186"/>
      <c r="H1209" s="186"/>
      <c r="I1209" s="186"/>
      <c r="J1209" s="186"/>
      <c r="K1209" s="186"/>
      <c r="L1209" s="186"/>
      <c r="M1209" s="186"/>
      <c r="N1209" s="186"/>
      <c r="O1209" s="186"/>
      <c r="P1209" s="186"/>
      <c r="Q1209" s="186"/>
      <c r="R1209" s="186"/>
      <c r="S1209" s="186"/>
      <c r="T1209" s="186"/>
      <c r="U1209" s="186"/>
      <c r="V1209" s="186"/>
      <c r="W1209" s="186"/>
      <c r="X1209" s="186"/>
      <c r="Y1209" s="186"/>
      <c r="Z1209" s="186"/>
      <c r="AA1209" s="186"/>
      <c r="AB1209" s="186"/>
      <c r="AC1209" s="186"/>
      <c r="AD1209" s="186"/>
      <c r="AE1209" s="186"/>
    </row>
    <row r="1210" spans="1:31">
      <c r="A1210" s="186"/>
      <c r="B1210" s="291"/>
      <c r="C1210" s="186"/>
      <c r="D1210" s="186"/>
      <c r="E1210" s="186"/>
      <c r="F1210" s="186"/>
      <c r="G1210" s="186"/>
      <c r="H1210" s="186"/>
      <c r="I1210" s="186"/>
      <c r="J1210" s="186"/>
      <c r="K1210" s="186"/>
      <c r="L1210" s="186"/>
      <c r="M1210" s="186"/>
      <c r="N1210" s="186"/>
      <c r="O1210" s="186"/>
      <c r="P1210" s="186"/>
      <c r="Q1210" s="186"/>
      <c r="R1210" s="186"/>
      <c r="S1210" s="186"/>
      <c r="T1210" s="186"/>
      <c r="U1210" s="186"/>
      <c r="V1210" s="186"/>
      <c r="W1210" s="186"/>
      <c r="X1210" s="186"/>
      <c r="Y1210" s="186"/>
      <c r="Z1210" s="186"/>
      <c r="AA1210" s="186"/>
      <c r="AB1210" s="186"/>
      <c r="AC1210" s="186"/>
      <c r="AD1210" s="186"/>
      <c r="AE1210" s="186"/>
    </row>
    <row r="1211" spans="1:31">
      <c r="A1211" s="186"/>
      <c r="B1211" s="291"/>
      <c r="C1211" s="186"/>
      <c r="D1211" s="186"/>
      <c r="E1211" s="186"/>
      <c r="F1211" s="186"/>
      <c r="G1211" s="186"/>
      <c r="H1211" s="186"/>
      <c r="I1211" s="186"/>
      <c r="J1211" s="186"/>
      <c r="K1211" s="186"/>
      <c r="L1211" s="186"/>
      <c r="M1211" s="186"/>
      <c r="N1211" s="186"/>
      <c r="O1211" s="186"/>
      <c r="P1211" s="186"/>
      <c r="Q1211" s="186"/>
      <c r="R1211" s="186"/>
      <c r="S1211" s="186"/>
      <c r="T1211" s="186"/>
      <c r="U1211" s="186"/>
      <c r="V1211" s="186"/>
      <c r="W1211" s="186"/>
      <c r="X1211" s="186"/>
      <c r="Y1211" s="186"/>
      <c r="Z1211" s="186"/>
      <c r="AA1211" s="186"/>
      <c r="AB1211" s="186"/>
      <c r="AC1211" s="186"/>
      <c r="AD1211" s="186"/>
      <c r="AE1211" s="186"/>
    </row>
    <row r="1212" spans="1:31">
      <c r="A1212" s="186"/>
      <c r="B1212" s="291"/>
      <c r="C1212" s="186"/>
      <c r="D1212" s="186"/>
      <c r="E1212" s="186"/>
      <c r="F1212" s="186"/>
      <c r="G1212" s="186"/>
      <c r="H1212" s="186"/>
      <c r="I1212" s="186"/>
      <c r="J1212" s="186"/>
      <c r="K1212" s="186"/>
      <c r="L1212" s="186"/>
      <c r="M1212" s="186"/>
      <c r="N1212" s="186"/>
      <c r="O1212" s="186"/>
      <c r="P1212" s="186"/>
      <c r="Q1212" s="186"/>
      <c r="R1212" s="186"/>
      <c r="S1212" s="186"/>
      <c r="T1212" s="186"/>
      <c r="U1212" s="186"/>
      <c r="V1212" s="186"/>
      <c r="W1212" s="186"/>
      <c r="X1212" s="186"/>
      <c r="Y1212" s="186"/>
      <c r="Z1212" s="186"/>
      <c r="AA1212" s="186"/>
      <c r="AB1212" s="186"/>
      <c r="AC1212" s="186"/>
      <c r="AD1212" s="186"/>
      <c r="AE1212" s="186"/>
    </row>
    <row r="1213" spans="1:31">
      <c r="A1213" s="186"/>
      <c r="B1213" s="291"/>
      <c r="C1213" s="186"/>
      <c r="D1213" s="186"/>
      <c r="E1213" s="186"/>
      <c r="F1213" s="186"/>
      <c r="G1213" s="186"/>
      <c r="H1213" s="186"/>
      <c r="I1213" s="186"/>
      <c r="J1213" s="186"/>
      <c r="K1213" s="186"/>
      <c r="L1213" s="186"/>
      <c r="M1213" s="186"/>
      <c r="N1213" s="186"/>
      <c r="O1213" s="186"/>
      <c r="P1213" s="186"/>
      <c r="Q1213" s="186"/>
      <c r="R1213" s="186"/>
      <c r="S1213" s="186"/>
      <c r="T1213" s="186"/>
      <c r="U1213" s="186"/>
      <c r="V1213" s="186"/>
      <c r="W1213" s="186"/>
      <c r="X1213" s="186"/>
      <c r="Y1213" s="186"/>
      <c r="Z1213" s="186"/>
      <c r="AA1213" s="186"/>
      <c r="AB1213" s="186"/>
      <c r="AC1213" s="186"/>
      <c r="AD1213" s="186"/>
      <c r="AE1213" s="186"/>
    </row>
    <row r="1214" spans="1:31">
      <c r="A1214" s="186"/>
      <c r="B1214" s="291"/>
      <c r="C1214" s="186"/>
      <c r="D1214" s="186"/>
      <c r="E1214" s="186"/>
      <c r="F1214" s="186"/>
      <c r="G1214" s="186"/>
      <c r="H1214" s="186"/>
      <c r="I1214" s="186"/>
      <c r="J1214" s="186"/>
      <c r="K1214" s="186"/>
      <c r="L1214" s="186"/>
      <c r="M1214" s="186"/>
      <c r="N1214" s="186"/>
      <c r="O1214" s="186"/>
      <c r="P1214" s="186"/>
      <c r="Q1214" s="186"/>
      <c r="R1214" s="186"/>
      <c r="S1214" s="186"/>
      <c r="T1214" s="186"/>
      <c r="U1214" s="186"/>
      <c r="V1214" s="186"/>
      <c r="W1214" s="186"/>
      <c r="X1214" s="186"/>
      <c r="Y1214" s="186"/>
      <c r="Z1214" s="186"/>
      <c r="AA1214" s="186"/>
      <c r="AB1214" s="186"/>
      <c r="AC1214" s="186"/>
      <c r="AD1214" s="186"/>
      <c r="AE1214" s="186"/>
    </row>
    <row r="1215" spans="1:31">
      <c r="A1215" s="186"/>
      <c r="B1215" s="291"/>
      <c r="C1215" s="186"/>
      <c r="D1215" s="186"/>
      <c r="E1215" s="186"/>
      <c r="F1215" s="186"/>
      <c r="G1215" s="186"/>
      <c r="H1215" s="186"/>
      <c r="I1215" s="186"/>
      <c r="J1215" s="186"/>
      <c r="K1215" s="186"/>
      <c r="L1215" s="186"/>
      <c r="M1215" s="186"/>
      <c r="N1215" s="186"/>
      <c r="O1215" s="186"/>
      <c r="P1215" s="186"/>
      <c r="Q1215" s="186"/>
      <c r="R1215" s="186"/>
      <c r="S1215" s="186"/>
      <c r="T1215" s="186"/>
      <c r="U1215" s="186"/>
      <c r="V1215" s="186"/>
      <c r="W1215" s="186"/>
      <c r="X1215" s="186"/>
      <c r="Y1215" s="186"/>
      <c r="Z1215" s="186"/>
      <c r="AA1215" s="186"/>
      <c r="AB1215" s="186"/>
      <c r="AC1215" s="186"/>
      <c r="AD1215" s="186"/>
      <c r="AE1215" s="186"/>
    </row>
    <row r="1216" spans="1:31">
      <c r="A1216" s="186"/>
      <c r="B1216" s="291"/>
      <c r="C1216" s="186"/>
      <c r="D1216" s="186"/>
      <c r="E1216" s="186"/>
      <c r="F1216" s="186"/>
      <c r="G1216" s="186"/>
      <c r="H1216" s="186"/>
      <c r="I1216" s="186"/>
      <c r="J1216" s="186"/>
      <c r="K1216" s="186"/>
      <c r="L1216" s="186"/>
      <c r="M1216" s="186"/>
      <c r="N1216" s="186"/>
      <c r="O1216" s="186"/>
      <c r="P1216" s="186"/>
      <c r="Q1216" s="186"/>
      <c r="R1216" s="186"/>
      <c r="S1216" s="186"/>
      <c r="T1216" s="186"/>
      <c r="U1216" s="186"/>
      <c r="V1216" s="186"/>
      <c r="W1216" s="186"/>
      <c r="X1216" s="186"/>
      <c r="Y1216" s="186"/>
      <c r="Z1216" s="186"/>
      <c r="AA1216" s="186"/>
      <c r="AB1216" s="186"/>
      <c r="AC1216" s="186"/>
      <c r="AD1216" s="186"/>
      <c r="AE1216" s="186"/>
    </row>
    <row r="1217" spans="1:31">
      <c r="A1217" s="186"/>
      <c r="B1217" s="291"/>
      <c r="C1217" s="186"/>
      <c r="D1217" s="186"/>
      <c r="E1217" s="186"/>
      <c r="F1217" s="186"/>
      <c r="G1217" s="186"/>
      <c r="H1217" s="186"/>
      <c r="I1217" s="186"/>
      <c r="J1217" s="186"/>
      <c r="K1217" s="186"/>
      <c r="L1217" s="186"/>
      <c r="M1217" s="186"/>
      <c r="N1217" s="186"/>
      <c r="O1217" s="186"/>
      <c r="P1217" s="186"/>
      <c r="Q1217" s="186"/>
      <c r="R1217" s="186"/>
      <c r="S1217" s="186"/>
      <c r="T1217" s="186"/>
      <c r="U1217" s="186"/>
      <c r="V1217" s="186"/>
      <c r="W1217" s="186"/>
      <c r="X1217" s="186"/>
      <c r="Y1217" s="186"/>
      <c r="Z1217" s="186"/>
      <c r="AA1217" s="186"/>
      <c r="AB1217" s="186"/>
      <c r="AC1217" s="186"/>
      <c r="AD1217" s="186"/>
      <c r="AE1217" s="186"/>
    </row>
    <row r="1218" spans="1:31">
      <c r="A1218" s="186"/>
      <c r="B1218" s="291"/>
      <c r="C1218" s="186"/>
      <c r="D1218" s="186"/>
      <c r="E1218" s="186"/>
      <c r="F1218" s="186"/>
      <c r="G1218" s="186"/>
      <c r="H1218" s="186"/>
      <c r="I1218" s="186"/>
      <c r="J1218" s="186"/>
      <c r="K1218" s="186"/>
      <c r="L1218" s="186"/>
      <c r="M1218" s="186"/>
      <c r="N1218" s="186"/>
      <c r="O1218" s="186"/>
      <c r="P1218" s="186"/>
      <c r="Q1218" s="186"/>
      <c r="R1218" s="186"/>
      <c r="S1218" s="186"/>
      <c r="T1218" s="186"/>
      <c r="U1218" s="186"/>
      <c r="V1218" s="186"/>
      <c r="W1218" s="186"/>
      <c r="X1218" s="186"/>
      <c r="Y1218" s="186"/>
      <c r="Z1218" s="186"/>
      <c r="AA1218" s="186"/>
      <c r="AB1218" s="186"/>
      <c r="AC1218" s="186"/>
      <c r="AD1218" s="186"/>
      <c r="AE1218" s="186"/>
    </row>
    <row r="1219" spans="1:31">
      <c r="A1219" s="186"/>
      <c r="B1219" s="291"/>
      <c r="C1219" s="186"/>
      <c r="D1219" s="186"/>
      <c r="E1219" s="186"/>
      <c r="F1219" s="186"/>
      <c r="G1219" s="186"/>
      <c r="H1219" s="186"/>
      <c r="I1219" s="186"/>
      <c r="J1219" s="186"/>
      <c r="K1219" s="186"/>
      <c r="L1219" s="186"/>
      <c r="M1219" s="186"/>
      <c r="N1219" s="186"/>
      <c r="O1219" s="186"/>
      <c r="P1219" s="186"/>
      <c r="Q1219" s="186"/>
      <c r="R1219" s="186"/>
      <c r="S1219" s="186"/>
      <c r="T1219" s="186"/>
      <c r="U1219" s="186"/>
      <c r="V1219" s="186"/>
      <c r="W1219" s="186"/>
      <c r="X1219" s="186"/>
      <c r="Y1219" s="186"/>
      <c r="Z1219" s="186"/>
      <c r="AA1219" s="186"/>
      <c r="AB1219" s="186"/>
      <c r="AC1219" s="186"/>
      <c r="AD1219" s="186"/>
      <c r="AE1219" s="186"/>
    </row>
    <row r="1220" spans="1:31">
      <c r="A1220" s="186"/>
      <c r="B1220" s="291"/>
      <c r="C1220" s="186"/>
      <c r="D1220" s="186"/>
      <c r="E1220" s="186"/>
      <c r="F1220" s="186"/>
      <c r="G1220" s="186"/>
      <c r="H1220" s="186"/>
      <c r="I1220" s="186"/>
      <c r="J1220" s="186"/>
      <c r="K1220" s="186"/>
      <c r="L1220" s="186"/>
      <c r="M1220" s="186"/>
      <c r="N1220" s="186"/>
      <c r="O1220" s="186"/>
      <c r="P1220" s="186"/>
      <c r="Q1220" s="186"/>
      <c r="R1220" s="186"/>
      <c r="S1220" s="186"/>
      <c r="T1220" s="186"/>
      <c r="U1220" s="186"/>
      <c r="V1220" s="186"/>
      <c r="W1220" s="186"/>
      <c r="X1220" s="186"/>
      <c r="Y1220" s="186"/>
      <c r="Z1220" s="186"/>
      <c r="AA1220" s="186"/>
      <c r="AB1220" s="186"/>
      <c r="AC1220" s="186"/>
      <c r="AD1220" s="186"/>
      <c r="AE1220" s="186"/>
    </row>
    <row r="1221" spans="1:31">
      <c r="A1221" s="186"/>
      <c r="B1221" s="291"/>
      <c r="C1221" s="186"/>
      <c r="D1221" s="186"/>
      <c r="E1221" s="186"/>
      <c r="F1221" s="186"/>
      <c r="G1221" s="186"/>
      <c r="H1221" s="186"/>
      <c r="I1221" s="186"/>
      <c r="J1221" s="186"/>
      <c r="K1221" s="186"/>
      <c r="L1221" s="186"/>
      <c r="M1221" s="186"/>
      <c r="N1221" s="186"/>
      <c r="O1221" s="186"/>
      <c r="P1221" s="186"/>
      <c r="Q1221" s="186"/>
      <c r="R1221" s="186"/>
      <c r="S1221" s="186"/>
      <c r="T1221" s="186"/>
      <c r="U1221" s="186"/>
      <c r="V1221" s="186"/>
      <c r="W1221" s="186"/>
      <c r="X1221" s="186"/>
      <c r="Y1221" s="186"/>
      <c r="Z1221" s="186"/>
      <c r="AA1221" s="186"/>
      <c r="AB1221" s="186"/>
      <c r="AC1221" s="186"/>
      <c r="AD1221" s="186"/>
      <c r="AE1221" s="186"/>
    </row>
    <row r="1222" spans="1:31">
      <c r="A1222" s="186"/>
      <c r="B1222" s="291"/>
      <c r="C1222" s="186"/>
      <c r="D1222" s="186"/>
      <c r="E1222" s="186"/>
      <c r="F1222" s="186"/>
      <c r="G1222" s="186"/>
      <c r="H1222" s="186"/>
      <c r="I1222" s="186"/>
      <c r="J1222" s="186"/>
      <c r="K1222" s="186"/>
      <c r="L1222" s="186"/>
      <c r="M1222" s="186"/>
      <c r="N1222" s="186"/>
      <c r="O1222" s="186"/>
      <c r="P1222" s="186"/>
      <c r="Q1222" s="186"/>
      <c r="R1222" s="186"/>
      <c r="S1222" s="186"/>
      <c r="T1222" s="186"/>
      <c r="U1222" s="186"/>
      <c r="V1222" s="186"/>
      <c r="W1222" s="186"/>
      <c r="X1222" s="186"/>
      <c r="Y1222" s="186"/>
      <c r="Z1222" s="186"/>
      <c r="AA1222" s="186"/>
      <c r="AB1222" s="186"/>
      <c r="AC1222" s="186"/>
      <c r="AD1222" s="186"/>
      <c r="AE1222" s="186"/>
    </row>
    <row r="1223" spans="1:31">
      <c r="A1223" s="186"/>
      <c r="B1223" s="291"/>
      <c r="C1223" s="186"/>
      <c r="D1223" s="186"/>
      <c r="E1223" s="186"/>
      <c r="F1223" s="186"/>
      <c r="G1223" s="186"/>
      <c r="H1223" s="186"/>
      <c r="I1223" s="186"/>
      <c r="J1223" s="186"/>
      <c r="K1223" s="186"/>
      <c r="L1223" s="186"/>
      <c r="M1223" s="186"/>
      <c r="N1223" s="186"/>
      <c r="O1223" s="186"/>
      <c r="P1223" s="186"/>
      <c r="Q1223" s="186"/>
      <c r="R1223" s="186"/>
      <c r="S1223" s="186"/>
      <c r="T1223" s="186"/>
      <c r="U1223" s="186"/>
      <c r="V1223" s="186"/>
      <c r="W1223" s="186"/>
      <c r="X1223" s="186"/>
      <c r="Y1223" s="186"/>
      <c r="Z1223" s="186"/>
      <c r="AA1223" s="186"/>
      <c r="AB1223" s="186"/>
      <c r="AC1223" s="186"/>
      <c r="AD1223" s="186"/>
      <c r="AE1223" s="186"/>
    </row>
    <row r="1224" spans="1:31">
      <c r="A1224" s="186"/>
      <c r="B1224" s="291"/>
      <c r="C1224" s="186"/>
      <c r="D1224" s="186"/>
      <c r="E1224" s="186"/>
      <c r="F1224" s="186"/>
      <c r="G1224" s="186"/>
      <c r="H1224" s="186"/>
      <c r="I1224" s="186"/>
      <c r="J1224" s="186"/>
      <c r="K1224" s="186"/>
      <c r="L1224" s="186"/>
      <c r="M1224" s="186"/>
      <c r="N1224" s="186"/>
      <c r="O1224" s="186"/>
      <c r="P1224" s="186"/>
      <c r="Q1224" s="186"/>
      <c r="R1224" s="186"/>
      <c r="S1224" s="186"/>
      <c r="T1224" s="186"/>
      <c r="U1224" s="186"/>
      <c r="V1224" s="186"/>
      <c r="W1224" s="186"/>
      <c r="X1224" s="186"/>
      <c r="Y1224" s="186"/>
      <c r="Z1224" s="186"/>
      <c r="AA1224" s="186"/>
      <c r="AB1224" s="186"/>
      <c r="AC1224" s="186"/>
      <c r="AD1224" s="186"/>
      <c r="AE1224" s="186"/>
    </row>
    <row r="1225" spans="1:31">
      <c r="A1225" s="186"/>
      <c r="B1225" s="291"/>
      <c r="C1225" s="186"/>
      <c r="D1225" s="186"/>
      <c r="E1225" s="186"/>
      <c r="F1225" s="186"/>
      <c r="G1225" s="186"/>
      <c r="H1225" s="186"/>
      <c r="I1225" s="186"/>
      <c r="J1225" s="186"/>
      <c r="K1225" s="186"/>
      <c r="L1225" s="186"/>
      <c r="M1225" s="186"/>
      <c r="N1225" s="186"/>
      <c r="O1225" s="186"/>
      <c r="P1225" s="186"/>
      <c r="Q1225" s="186"/>
      <c r="R1225" s="186"/>
      <c r="S1225" s="186"/>
      <c r="T1225" s="186"/>
      <c r="U1225" s="186"/>
      <c r="V1225" s="186"/>
      <c r="W1225" s="186"/>
      <c r="X1225" s="186"/>
      <c r="Y1225" s="186"/>
      <c r="Z1225" s="186"/>
      <c r="AA1225" s="186"/>
      <c r="AB1225" s="186"/>
      <c r="AC1225" s="186"/>
      <c r="AD1225" s="186"/>
      <c r="AE1225" s="186"/>
    </row>
    <row r="1226" spans="1:31">
      <c r="A1226" s="186"/>
      <c r="B1226" s="291"/>
      <c r="C1226" s="186"/>
      <c r="D1226" s="186"/>
      <c r="E1226" s="186"/>
      <c r="F1226" s="186"/>
      <c r="G1226" s="186"/>
      <c r="H1226" s="186"/>
      <c r="I1226" s="186"/>
      <c r="J1226" s="186"/>
      <c r="K1226" s="186"/>
      <c r="L1226" s="186"/>
      <c r="M1226" s="186"/>
      <c r="N1226" s="186"/>
      <c r="O1226" s="186"/>
      <c r="P1226" s="186"/>
      <c r="Q1226" s="186"/>
      <c r="R1226" s="186"/>
      <c r="S1226" s="186"/>
      <c r="T1226" s="186"/>
      <c r="U1226" s="186"/>
      <c r="V1226" s="186"/>
      <c r="W1226" s="186"/>
      <c r="X1226" s="186"/>
      <c r="Y1226" s="186"/>
      <c r="Z1226" s="186"/>
      <c r="AA1226" s="186"/>
      <c r="AB1226" s="186"/>
      <c r="AC1226" s="186"/>
      <c r="AD1226" s="186"/>
      <c r="AE1226" s="186"/>
    </row>
    <row r="1227" spans="1:31">
      <c r="A1227" s="186"/>
      <c r="B1227" s="291"/>
      <c r="C1227" s="186"/>
      <c r="D1227" s="186"/>
      <c r="E1227" s="186"/>
      <c r="F1227" s="186"/>
      <c r="G1227" s="186"/>
      <c r="H1227" s="186"/>
      <c r="I1227" s="186"/>
      <c r="J1227" s="186"/>
      <c r="K1227" s="186"/>
      <c r="L1227" s="186"/>
      <c r="M1227" s="186"/>
      <c r="N1227" s="186"/>
      <c r="O1227" s="186"/>
      <c r="P1227" s="186"/>
      <c r="Q1227" s="186"/>
      <c r="R1227" s="186"/>
      <c r="S1227" s="186"/>
      <c r="T1227" s="186"/>
      <c r="U1227" s="186"/>
      <c r="V1227" s="186"/>
      <c r="W1227" s="186"/>
      <c r="X1227" s="186"/>
      <c r="Y1227" s="186"/>
      <c r="Z1227" s="186"/>
      <c r="AA1227" s="186"/>
      <c r="AB1227" s="186"/>
      <c r="AC1227" s="186"/>
      <c r="AD1227" s="186"/>
      <c r="AE1227" s="186"/>
    </row>
    <row r="1228" spans="1:31">
      <c r="A1228" s="186"/>
      <c r="B1228" s="291"/>
      <c r="C1228" s="186"/>
      <c r="D1228" s="186"/>
      <c r="E1228" s="186"/>
      <c r="F1228" s="186"/>
      <c r="G1228" s="186"/>
      <c r="H1228" s="186"/>
      <c r="I1228" s="186"/>
      <c r="J1228" s="186"/>
      <c r="K1228" s="186"/>
      <c r="L1228" s="186"/>
      <c r="M1228" s="186"/>
      <c r="N1228" s="186"/>
      <c r="O1228" s="186"/>
      <c r="P1228" s="186"/>
      <c r="Q1228" s="186"/>
      <c r="R1228" s="186"/>
      <c r="S1228" s="186"/>
      <c r="T1228" s="186"/>
      <c r="U1228" s="186"/>
      <c r="V1228" s="186"/>
      <c r="W1228" s="186"/>
      <c r="X1228" s="186"/>
      <c r="Y1228" s="186"/>
      <c r="Z1228" s="186"/>
      <c r="AA1228" s="186"/>
      <c r="AB1228" s="186"/>
      <c r="AC1228" s="186"/>
      <c r="AD1228" s="186"/>
      <c r="AE1228" s="186"/>
    </row>
    <row r="1229" spans="1:31">
      <c r="A1229" s="186"/>
      <c r="B1229" s="291"/>
      <c r="C1229" s="186"/>
      <c r="D1229" s="186"/>
      <c r="E1229" s="186"/>
      <c r="F1229" s="186"/>
      <c r="G1229" s="186"/>
      <c r="H1229" s="186"/>
      <c r="I1229" s="186"/>
      <c r="J1229" s="186"/>
      <c r="K1229" s="186"/>
      <c r="L1229" s="186"/>
      <c r="M1229" s="186"/>
      <c r="N1229" s="186"/>
      <c r="O1229" s="186"/>
      <c r="P1229" s="186"/>
      <c r="Q1229" s="186"/>
      <c r="R1229" s="186"/>
      <c r="S1229" s="186"/>
      <c r="T1229" s="186"/>
      <c r="U1229" s="186"/>
      <c r="V1229" s="186"/>
      <c r="W1229" s="186"/>
      <c r="X1229" s="186"/>
      <c r="Y1229" s="186"/>
      <c r="Z1229" s="186"/>
      <c r="AA1229" s="186"/>
      <c r="AB1229" s="186"/>
      <c r="AC1229" s="186"/>
      <c r="AD1229" s="186"/>
      <c r="AE1229" s="186"/>
    </row>
    <row r="1230" spans="1:31">
      <c r="A1230" s="186"/>
      <c r="B1230" s="291"/>
      <c r="C1230" s="186"/>
      <c r="D1230" s="186"/>
      <c r="E1230" s="186"/>
      <c r="F1230" s="186"/>
      <c r="G1230" s="186"/>
      <c r="H1230" s="186"/>
      <c r="I1230" s="186"/>
      <c r="J1230" s="186"/>
      <c r="K1230" s="186"/>
      <c r="L1230" s="186"/>
      <c r="M1230" s="186"/>
      <c r="N1230" s="186"/>
      <c r="O1230" s="186"/>
      <c r="P1230" s="186"/>
      <c r="Q1230" s="186"/>
      <c r="R1230" s="186"/>
      <c r="S1230" s="186"/>
      <c r="T1230" s="186"/>
      <c r="U1230" s="186"/>
      <c r="V1230" s="186"/>
      <c r="W1230" s="186"/>
      <c r="X1230" s="186"/>
      <c r="Y1230" s="186"/>
      <c r="Z1230" s="186"/>
      <c r="AA1230" s="186"/>
      <c r="AB1230" s="186"/>
      <c r="AC1230" s="186"/>
      <c r="AD1230" s="186"/>
      <c r="AE1230" s="186"/>
    </row>
    <row r="1231" spans="1:31">
      <c r="A1231" s="186"/>
      <c r="B1231" s="291"/>
      <c r="C1231" s="186"/>
      <c r="D1231" s="186"/>
      <c r="E1231" s="186"/>
      <c r="F1231" s="186"/>
      <c r="G1231" s="186"/>
      <c r="H1231" s="186"/>
      <c r="I1231" s="186"/>
      <c r="J1231" s="186"/>
      <c r="K1231" s="186"/>
      <c r="L1231" s="186"/>
      <c r="M1231" s="186"/>
      <c r="N1231" s="186"/>
      <c r="O1231" s="186"/>
      <c r="P1231" s="186"/>
      <c r="Q1231" s="186"/>
      <c r="R1231" s="186"/>
      <c r="S1231" s="186"/>
      <c r="T1231" s="186"/>
      <c r="U1231" s="186"/>
      <c r="V1231" s="186"/>
      <c r="W1231" s="186"/>
      <c r="X1231" s="186"/>
      <c r="Y1231" s="186"/>
      <c r="Z1231" s="186"/>
      <c r="AA1231" s="186"/>
      <c r="AB1231" s="186"/>
      <c r="AC1231" s="186"/>
      <c r="AD1231" s="186"/>
      <c r="AE1231" s="186"/>
    </row>
    <row r="1232" spans="1:31">
      <c r="A1232" s="186"/>
      <c r="B1232" s="291"/>
      <c r="C1232" s="186"/>
      <c r="D1232" s="186"/>
      <c r="E1232" s="186"/>
      <c r="F1232" s="186"/>
      <c r="G1232" s="186"/>
      <c r="H1232" s="186"/>
      <c r="I1232" s="186"/>
      <c r="J1232" s="186"/>
      <c r="K1232" s="186"/>
      <c r="L1232" s="186"/>
      <c r="M1232" s="186"/>
      <c r="N1232" s="186"/>
      <c r="O1232" s="186"/>
      <c r="P1232" s="186"/>
      <c r="Q1232" s="186"/>
      <c r="R1232" s="186"/>
      <c r="S1232" s="186"/>
      <c r="T1232" s="186"/>
      <c r="U1232" s="186"/>
      <c r="V1232" s="186"/>
      <c r="W1232" s="186"/>
      <c r="X1232" s="186"/>
      <c r="Y1232" s="186"/>
      <c r="Z1232" s="186"/>
      <c r="AA1232" s="186"/>
      <c r="AB1232" s="186"/>
      <c r="AC1232" s="186"/>
      <c r="AD1232" s="186"/>
      <c r="AE1232" s="186"/>
    </row>
    <row r="1233" spans="1:31">
      <c r="A1233" s="186"/>
      <c r="B1233" s="291"/>
      <c r="C1233" s="186"/>
      <c r="D1233" s="186"/>
      <c r="E1233" s="186"/>
      <c r="F1233" s="186"/>
      <c r="G1233" s="186"/>
      <c r="H1233" s="186"/>
      <c r="I1233" s="186"/>
      <c r="J1233" s="186"/>
      <c r="K1233" s="186"/>
      <c r="L1233" s="186"/>
      <c r="M1233" s="186"/>
      <c r="N1233" s="186"/>
      <c r="O1233" s="186"/>
      <c r="P1233" s="186"/>
      <c r="Q1233" s="186"/>
      <c r="R1233" s="186"/>
      <c r="S1233" s="186"/>
      <c r="T1233" s="186"/>
      <c r="U1233" s="186"/>
      <c r="V1233" s="186"/>
      <c r="W1233" s="186"/>
      <c r="X1233" s="186"/>
      <c r="Y1233" s="186"/>
      <c r="Z1233" s="186"/>
      <c r="AA1233" s="186"/>
      <c r="AB1233" s="186"/>
      <c r="AC1233" s="186"/>
      <c r="AD1233" s="186"/>
      <c r="AE1233" s="186"/>
    </row>
    <row r="1234" spans="1:31">
      <c r="A1234" s="186"/>
      <c r="B1234" s="291"/>
      <c r="C1234" s="186"/>
      <c r="D1234" s="186"/>
      <c r="E1234" s="186"/>
      <c r="F1234" s="186"/>
      <c r="G1234" s="186"/>
      <c r="H1234" s="186"/>
      <c r="I1234" s="186"/>
      <c r="J1234" s="186"/>
      <c r="K1234" s="186"/>
      <c r="L1234" s="186"/>
      <c r="M1234" s="186"/>
      <c r="N1234" s="186"/>
      <c r="O1234" s="186"/>
      <c r="P1234" s="186"/>
      <c r="Q1234" s="186"/>
      <c r="R1234" s="186"/>
      <c r="S1234" s="186"/>
      <c r="T1234" s="186"/>
      <c r="U1234" s="186"/>
      <c r="V1234" s="186"/>
      <c r="W1234" s="186"/>
      <c r="X1234" s="186"/>
      <c r="Y1234" s="186"/>
      <c r="Z1234" s="186"/>
      <c r="AA1234" s="186"/>
      <c r="AB1234" s="186"/>
      <c r="AC1234" s="186"/>
      <c r="AD1234" s="186"/>
      <c r="AE1234" s="186"/>
    </row>
    <row r="1235" spans="1:31">
      <c r="A1235" s="186"/>
      <c r="B1235" s="291"/>
      <c r="C1235" s="186"/>
      <c r="D1235" s="186"/>
      <c r="E1235" s="186"/>
      <c r="F1235" s="186"/>
      <c r="G1235" s="186"/>
      <c r="H1235" s="186"/>
      <c r="I1235" s="186"/>
      <c r="J1235" s="186"/>
      <c r="K1235" s="186"/>
      <c r="L1235" s="186"/>
      <c r="M1235" s="186"/>
      <c r="N1235" s="186"/>
      <c r="O1235" s="186"/>
      <c r="P1235" s="186"/>
      <c r="Q1235" s="186"/>
      <c r="R1235" s="186"/>
      <c r="S1235" s="186"/>
      <c r="T1235" s="186"/>
      <c r="U1235" s="186"/>
      <c r="V1235" s="186"/>
      <c r="W1235" s="186"/>
      <c r="X1235" s="186"/>
      <c r="Y1235" s="186"/>
      <c r="Z1235" s="186"/>
      <c r="AA1235" s="186"/>
      <c r="AB1235" s="186"/>
      <c r="AC1235" s="186"/>
      <c r="AD1235" s="186"/>
      <c r="AE1235" s="186"/>
    </row>
    <row r="1236" spans="1:31">
      <c r="A1236" s="186"/>
      <c r="B1236" s="291"/>
      <c r="C1236" s="186"/>
      <c r="D1236" s="186"/>
      <c r="E1236" s="186"/>
      <c r="F1236" s="186"/>
      <c r="G1236" s="186"/>
      <c r="H1236" s="186"/>
      <c r="I1236" s="186"/>
      <c r="J1236" s="186"/>
      <c r="K1236" s="186"/>
      <c r="L1236" s="186"/>
      <c r="M1236" s="186"/>
      <c r="N1236" s="186"/>
      <c r="O1236" s="186"/>
      <c r="P1236" s="186"/>
      <c r="Q1236" s="186"/>
      <c r="R1236" s="186"/>
      <c r="S1236" s="186"/>
      <c r="T1236" s="186"/>
      <c r="U1236" s="186"/>
      <c r="V1236" s="186"/>
      <c r="W1236" s="186"/>
      <c r="X1236" s="186"/>
      <c r="Y1236" s="186"/>
      <c r="Z1236" s="186"/>
      <c r="AA1236" s="186"/>
      <c r="AB1236" s="186"/>
      <c r="AC1236" s="186"/>
      <c r="AD1236" s="186"/>
      <c r="AE1236" s="186"/>
    </row>
    <row r="1237" spans="1:31">
      <c r="A1237" s="186"/>
      <c r="B1237" s="291"/>
      <c r="C1237" s="186"/>
      <c r="D1237" s="186"/>
      <c r="E1237" s="186"/>
      <c r="F1237" s="186"/>
      <c r="G1237" s="186"/>
      <c r="H1237" s="186"/>
      <c r="I1237" s="186"/>
      <c r="J1237" s="186"/>
      <c r="K1237" s="186"/>
      <c r="L1237" s="186"/>
      <c r="M1237" s="186"/>
      <c r="N1237" s="186"/>
      <c r="O1237" s="186"/>
      <c r="P1237" s="186"/>
      <c r="Q1237" s="186"/>
      <c r="R1237" s="186"/>
      <c r="S1237" s="186"/>
      <c r="T1237" s="186"/>
      <c r="U1237" s="186"/>
      <c r="V1237" s="186"/>
      <c r="W1237" s="186"/>
      <c r="X1237" s="186"/>
      <c r="Y1237" s="186"/>
      <c r="Z1237" s="186"/>
      <c r="AA1237" s="186"/>
      <c r="AB1237" s="186"/>
      <c r="AC1237" s="186"/>
      <c r="AD1237" s="186"/>
      <c r="AE1237" s="186"/>
    </row>
    <row r="1238" spans="1:31">
      <c r="A1238" s="186"/>
      <c r="B1238" s="291"/>
      <c r="C1238" s="186"/>
      <c r="D1238" s="186"/>
      <c r="E1238" s="186"/>
      <c r="F1238" s="186"/>
      <c r="G1238" s="186"/>
      <c r="H1238" s="186"/>
      <c r="I1238" s="186"/>
      <c r="J1238" s="186"/>
      <c r="K1238" s="186"/>
      <c r="L1238" s="186"/>
      <c r="M1238" s="186"/>
      <c r="N1238" s="186"/>
      <c r="O1238" s="186"/>
      <c r="P1238" s="186"/>
      <c r="Q1238" s="186"/>
      <c r="R1238" s="186"/>
      <c r="S1238" s="186"/>
      <c r="T1238" s="186"/>
      <c r="U1238" s="186"/>
      <c r="V1238" s="186"/>
      <c r="W1238" s="186"/>
      <c r="X1238" s="186"/>
      <c r="Y1238" s="186"/>
      <c r="Z1238" s="186"/>
      <c r="AA1238" s="186"/>
      <c r="AB1238" s="186"/>
      <c r="AC1238" s="186"/>
      <c r="AD1238" s="186"/>
      <c r="AE1238" s="186"/>
    </row>
    <row r="1239" spans="1:31">
      <c r="A1239" s="186"/>
      <c r="B1239" s="291"/>
      <c r="C1239" s="186"/>
      <c r="D1239" s="186"/>
      <c r="E1239" s="186"/>
      <c r="F1239" s="186"/>
      <c r="G1239" s="186"/>
      <c r="H1239" s="186"/>
      <c r="I1239" s="186"/>
      <c r="J1239" s="186"/>
      <c r="K1239" s="186"/>
      <c r="L1239" s="186"/>
      <c r="M1239" s="186"/>
      <c r="N1239" s="186"/>
      <c r="O1239" s="186"/>
      <c r="P1239" s="186"/>
      <c r="Q1239" s="186"/>
      <c r="R1239" s="186"/>
      <c r="S1239" s="186"/>
      <c r="T1239" s="186"/>
      <c r="U1239" s="186"/>
      <c r="V1239" s="186"/>
      <c r="W1239" s="186"/>
      <c r="X1239" s="186"/>
      <c r="Y1239" s="186"/>
      <c r="Z1239" s="186"/>
      <c r="AA1239" s="186"/>
      <c r="AB1239" s="186"/>
      <c r="AC1239" s="186"/>
      <c r="AD1239" s="186"/>
      <c r="AE1239" s="186"/>
    </row>
    <row r="1240" spans="1:31">
      <c r="A1240" s="186"/>
      <c r="B1240" s="291"/>
      <c r="C1240" s="186"/>
      <c r="D1240" s="186"/>
      <c r="E1240" s="186"/>
      <c r="F1240" s="186"/>
      <c r="G1240" s="186"/>
      <c r="H1240" s="186"/>
      <c r="I1240" s="186"/>
      <c r="J1240" s="186"/>
      <c r="K1240" s="186"/>
      <c r="L1240" s="186"/>
      <c r="M1240" s="186"/>
      <c r="N1240" s="186"/>
      <c r="O1240" s="186"/>
      <c r="P1240" s="186"/>
      <c r="Q1240" s="186"/>
      <c r="R1240" s="186"/>
      <c r="S1240" s="186"/>
      <c r="T1240" s="186"/>
      <c r="U1240" s="186"/>
      <c r="V1240" s="186"/>
      <c r="W1240" s="186"/>
      <c r="X1240" s="186"/>
      <c r="Y1240" s="186"/>
      <c r="Z1240" s="186"/>
      <c r="AA1240" s="186"/>
      <c r="AB1240" s="186"/>
      <c r="AC1240" s="186"/>
      <c r="AD1240" s="186"/>
      <c r="AE1240" s="186"/>
    </row>
    <row r="1241" spans="1:31">
      <c r="A1241" s="186"/>
      <c r="B1241" s="291"/>
      <c r="C1241" s="186"/>
      <c r="D1241" s="186"/>
      <c r="E1241" s="186"/>
      <c r="F1241" s="186"/>
      <c r="G1241" s="186"/>
      <c r="H1241" s="186"/>
      <c r="I1241" s="186"/>
      <c r="J1241" s="186"/>
      <c r="K1241" s="186"/>
      <c r="L1241" s="186"/>
      <c r="M1241" s="186"/>
      <c r="N1241" s="186"/>
      <c r="O1241" s="186"/>
      <c r="P1241" s="186"/>
      <c r="Q1241" s="186"/>
      <c r="R1241" s="186"/>
      <c r="S1241" s="186"/>
      <c r="T1241" s="186"/>
      <c r="U1241" s="186"/>
      <c r="V1241" s="186"/>
      <c r="W1241" s="186"/>
      <c r="X1241" s="186"/>
      <c r="Y1241" s="186"/>
      <c r="Z1241" s="186"/>
      <c r="AA1241" s="186"/>
      <c r="AB1241" s="186"/>
      <c r="AC1241" s="186"/>
      <c r="AD1241" s="186"/>
      <c r="AE1241" s="186"/>
    </row>
    <row r="1242" spans="1:31">
      <c r="A1242" s="186"/>
      <c r="B1242" s="291"/>
      <c r="C1242" s="186"/>
      <c r="D1242" s="186"/>
      <c r="E1242" s="186"/>
      <c r="F1242" s="186"/>
      <c r="G1242" s="186"/>
      <c r="H1242" s="186"/>
      <c r="I1242" s="186"/>
      <c r="J1242" s="186"/>
      <c r="K1242" s="186"/>
      <c r="L1242" s="186"/>
      <c r="M1242" s="186"/>
      <c r="N1242" s="186"/>
      <c r="O1242" s="186"/>
      <c r="P1242" s="186"/>
      <c r="Q1242" s="186"/>
      <c r="R1242" s="186"/>
      <c r="S1242" s="186"/>
      <c r="T1242" s="186"/>
      <c r="U1242" s="186"/>
      <c r="V1242" s="186"/>
      <c r="W1242" s="186"/>
      <c r="X1242" s="186"/>
      <c r="Y1242" s="186"/>
      <c r="Z1242" s="186"/>
      <c r="AA1242" s="186"/>
      <c r="AB1242" s="186"/>
      <c r="AC1242" s="186"/>
      <c r="AD1242" s="186"/>
      <c r="AE1242" s="186"/>
    </row>
    <row r="1243" spans="1:31">
      <c r="A1243" s="186"/>
      <c r="B1243" s="291"/>
      <c r="C1243" s="186"/>
      <c r="D1243" s="186"/>
      <c r="E1243" s="186"/>
      <c r="F1243" s="186"/>
      <c r="G1243" s="186"/>
      <c r="H1243" s="186"/>
      <c r="I1243" s="186"/>
      <c r="J1243" s="186"/>
      <c r="K1243" s="186"/>
      <c r="L1243" s="186"/>
      <c r="M1243" s="186"/>
      <c r="N1243" s="186"/>
      <c r="O1243" s="186"/>
      <c r="P1243" s="186"/>
      <c r="Q1243" s="186"/>
      <c r="R1243" s="186"/>
      <c r="S1243" s="186"/>
      <c r="T1243" s="186"/>
      <c r="U1243" s="186"/>
      <c r="V1243" s="186"/>
      <c r="W1243" s="186"/>
      <c r="X1243" s="186"/>
      <c r="Y1243" s="186"/>
      <c r="Z1243" s="186"/>
      <c r="AA1243" s="186"/>
      <c r="AB1243" s="186"/>
      <c r="AC1243" s="186"/>
      <c r="AD1243" s="186"/>
      <c r="AE1243" s="186"/>
    </row>
    <row r="1244" spans="1:31">
      <c r="A1244" s="186"/>
      <c r="B1244" s="291"/>
      <c r="C1244" s="186"/>
      <c r="D1244" s="186"/>
      <c r="E1244" s="186"/>
      <c r="F1244" s="186"/>
      <c r="G1244" s="186"/>
      <c r="H1244" s="186"/>
      <c r="I1244" s="186"/>
      <c r="J1244" s="186"/>
      <c r="K1244" s="186"/>
      <c r="L1244" s="186"/>
      <c r="M1244" s="186"/>
      <c r="N1244" s="186"/>
      <c r="O1244" s="186"/>
      <c r="P1244" s="186"/>
      <c r="Q1244" s="186"/>
      <c r="R1244" s="186"/>
      <c r="S1244" s="186"/>
      <c r="T1244" s="186"/>
      <c r="U1244" s="186"/>
      <c r="V1244" s="186"/>
      <c r="W1244" s="186"/>
      <c r="X1244" s="186"/>
      <c r="Y1244" s="186"/>
      <c r="Z1244" s="186"/>
      <c r="AA1244" s="186"/>
      <c r="AB1244" s="186"/>
      <c r="AC1244" s="186"/>
      <c r="AD1244" s="186"/>
      <c r="AE1244" s="186"/>
    </row>
    <row r="1245" spans="1:31">
      <c r="A1245" s="186"/>
      <c r="B1245" s="291"/>
      <c r="C1245" s="186"/>
      <c r="D1245" s="186"/>
      <c r="E1245" s="186"/>
      <c r="F1245" s="186"/>
      <c r="G1245" s="186"/>
      <c r="H1245" s="186"/>
      <c r="I1245" s="186"/>
      <c r="J1245" s="186"/>
      <c r="K1245" s="186"/>
      <c r="L1245" s="186"/>
      <c r="M1245" s="186"/>
      <c r="N1245" s="186"/>
      <c r="O1245" s="186"/>
      <c r="P1245" s="186"/>
      <c r="Q1245" s="186"/>
      <c r="R1245" s="186"/>
      <c r="S1245" s="186"/>
      <c r="T1245" s="186"/>
      <c r="U1245" s="186"/>
      <c r="V1245" s="186"/>
      <c r="W1245" s="186"/>
      <c r="X1245" s="186"/>
      <c r="Y1245" s="186"/>
      <c r="Z1245" s="186"/>
      <c r="AA1245" s="186"/>
      <c r="AB1245" s="186"/>
      <c r="AC1245" s="186"/>
      <c r="AD1245" s="186"/>
      <c r="AE1245" s="186"/>
    </row>
    <row r="1246" spans="1:31">
      <c r="A1246" s="186"/>
      <c r="B1246" s="291"/>
      <c r="C1246" s="186"/>
      <c r="D1246" s="186"/>
      <c r="E1246" s="186"/>
      <c r="F1246" s="186"/>
      <c r="G1246" s="186"/>
      <c r="H1246" s="186"/>
      <c r="I1246" s="186"/>
      <c r="J1246" s="186"/>
      <c r="K1246" s="186"/>
      <c r="L1246" s="186"/>
      <c r="M1246" s="186"/>
      <c r="N1246" s="186"/>
      <c r="O1246" s="186"/>
      <c r="P1246" s="186"/>
      <c r="Q1246" s="186"/>
      <c r="R1246" s="186"/>
      <c r="S1246" s="186"/>
      <c r="T1246" s="186"/>
      <c r="U1246" s="186"/>
      <c r="V1246" s="186"/>
      <c r="W1246" s="186"/>
      <c r="X1246" s="186"/>
      <c r="Y1246" s="186"/>
      <c r="Z1246" s="186"/>
      <c r="AA1246" s="186"/>
      <c r="AB1246" s="186"/>
      <c r="AC1246" s="186"/>
      <c r="AD1246" s="186"/>
      <c r="AE1246" s="186"/>
    </row>
    <row r="1247" spans="1:31">
      <c r="A1247" s="186"/>
      <c r="B1247" s="291"/>
      <c r="C1247" s="186"/>
      <c r="D1247" s="186"/>
      <c r="E1247" s="186"/>
      <c r="F1247" s="186"/>
      <c r="G1247" s="186"/>
      <c r="H1247" s="186"/>
      <c r="I1247" s="186"/>
      <c r="J1247" s="186"/>
      <c r="K1247" s="186"/>
      <c r="L1247" s="186"/>
      <c r="M1247" s="186"/>
      <c r="N1247" s="186"/>
      <c r="O1247" s="186"/>
      <c r="P1247" s="186"/>
      <c r="Q1247" s="186"/>
      <c r="R1247" s="186"/>
      <c r="S1247" s="186"/>
      <c r="T1247" s="186"/>
      <c r="U1247" s="186"/>
      <c r="V1247" s="186"/>
      <c r="W1247" s="186"/>
      <c r="X1247" s="186"/>
      <c r="Y1247" s="186"/>
      <c r="Z1247" s="186"/>
      <c r="AA1247" s="186"/>
      <c r="AB1247" s="186"/>
      <c r="AC1247" s="186"/>
      <c r="AD1247" s="186"/>
      <c r="AE1247" s="186"/>
    </row>
    <row r="1248" spans="1:31">
      <c r="A1248" s="186"/>
      <c r="B1248" s="291"/>
      <c r="C1248" s="186"/>
      <c r="D1248" s="186"/>
      <c r="E1248" s="186"/>
      <c r="F1248" s="186"/>
      <c r="G1248" s="186"/>
      <c r="H1248" s="186"/>
      <c r="I1248" s="186"/>
      <c r="J1248" s="186"/>
      <c r="K1248" s="186"/>
      <c r="L1248" s="186"/>
      <c r="M1248" s="186"/>
      <c r="N1248" s="186"/>
      <c r="O1248" s="186"/>
      <c r="P1248" s="186"/>
      <c r="Q1248" s="186"/>
      <c r="R1248" s="186"/>
      <c r="S1248" s="186"/>
      <c r="T1248" s="186"/>
      <c r="U1248" s="186"/>
      <c r="V1248" s="186"/>
      <c r="W1248" s="186"/>
      <c r="X1248" s="186"/>
      <c r="Y1248" s="186"/>
      <c r="Z1248" s="186"/>
      <c r="AA1248" s="186"/>
      <c r="AB1248" s="186"/>
      <c r="AC1248" s="186"/>
      <c r="AD1248" s="186"/>
      <c r="AE1248" s="186"/>
    </row>
    <row r="1249" spans="1:31">
      <c r="A1249" s="186"/>
      <c r="B1249" s="291"/>
      <c r="C1249" s="186"/>
      <c r="D1249" s="186"/>
      <c r="E1249" s="186"/>
      <c r="F1249" s="186"/>
      <c r="G1249" s="186"/>
      <c r="H1249" s="186"/>
      <c r="I1249" s="186"/>
      <c r="J1249" s="186"/>
      <c r="K1249" s="186"/>
      <c r="L1249" s="186"/>
      <c r="M1249" s="186"/>
      <c r="N1249" s="186"/>
      <c r="O1249" s="186"/>
      <c r="P1249" s="186"/>
      <c r="Q1249" s="186"/>
      <c r="R1249" s="186"/>
      <c r="S1249" s="186"/>
      <c r="T1249" s="186"/>
      <c r="U1249" s="186"/>
      <c r="V1249" s="186"/>
      <c r="W1249" s="186"/>
      <c r="X1249" s="186"/>
      <c r="Y1249" s="186"/>
      <c r="Z1249" s="186"/>
      <c r="AA1249" s="186"/>
      <c r="AB1249" s="186"/>
      <c r="AC1249" s="186"/>
      <c r="AD1249" s="186"/>
      <c r="AE1249" s="186"/>
    </row>
    <row r="1250" spans="1:31">
      <c r="A1250" s="186"/>
      <c r="B1250" s="291"/>
      <c r="C1250" s="186"/>
      <c r="D1250" s="186"/>
      <c r="E1250" s="186"/>
      <c r="F1250" s="186"/>
      <c r="G1250" s="186"/>
      <c r="H1250" s="186"/>
      <c r="I1250" s="186"/>
      <c r="J1250" s="186"/>
      <c r="K1250" s="186"/>
      <c r="L1250" s="186"/>
      <c r="M1250" s="186"/>
      <c r="N1250" s="186"/>
      <c r="O1250" s="186"/>
      <c r="P1250" s="186"/>
      <c r="Q1250" s="186"/>
      <c r="R1250" s="186"/>
      <c r="S1250" s="186"/>
      <c r="T1250" s="186"/>
      <c r="U1250" s="186"/>
      <c r="V1250" s="186"/>
      <c r="W1250" s="186"/>
      <c r="X1250" s="186"/>
      <c r="Y1250" s="186"/>
      <c r="Z1250" s="186"/>
      <c r="AA1250" s="186"/>
      <c r="AB1250" s="186"/>
      <c r="AC1250" s="186"/>
      <c r="AD1250" s="186"/>
      <c r="AE1250" s="186"/>
    </row>
    <row r="1251" spans="1:31">
      <c r="A1251" s="186"/>
      <c r="B1251" s="291"/>
      <c r="C1251" s="186"/>
      <c r="D1251" s="186"/>
      <c r="E1251" s="186"/>
      <c r="F1251" s="186"/>
      <c r="G1251" s="186"/>
      <c r="H1251" s="186"/>
      <c r="I1251" s="186"/>
      <c r="J1251" s="186"/>
      <c r="K1251" s="186"/>
      <c r="L1251" s="186"/>
      <c r="M1251" s="186"/>
      <c r="N1251" s="186"/>
      <c r="O1251" s="186"/>
      <c r="P1251" s="186"/>
      <c r="Q1251" s="186"/>
      <c r="R1251" s="186"/>
      <c r="S1251" s="186"/>
      <c r="T1251" s="186"/>
      <c r="U1251" s="186"/>
      <c r="V1251" s="186"/>
      <c r="W1251" s="186"/>
      <c r="X1251" s="186"/>
      <c r="Y1251" s="186"/>
      <c r="Z1251" s="186"/>
      <c r="AA1251" s="186"/>
      <c r="AB1251" s="186"/>
      <c r="AC1251" s="186"/>
      <c r="AD1251" s="186"/>
      <c r="AE1251" s="186"/>
    </row>
    <row r="1252" spans="1:31">
      <c r="A1252" s="186"/>
      <c r="B1252" s="291"/>
      <c r="C1252" s="186"/>
      <c r="D1252" s="186"/>
      <c r="E1252" s="186"/>
      <c r="F1252" s="186"/>
      <c r="G1252" s="186"/>
      <c r="H1252" s="186"/>
      <c r="I1252" s="186"/>
      <c r="J1252" s="186"/>
      <c r="K1252" s="186"/>
      <c r="L1252" s="186"/>
      <c r="M1252" s="186"/>
      <c r="N1252" s="186"/>
      <c r="O1252" s="186"/>
      <c r="P1252" s="186"/>
      <c r="Q1252" s="186"/>
      <c r="R1252" s="186"/>
      <c r="S1252" s="186"/>
      <c r="T1252" s="186"/>
      <c r="U1252" s="186"/>
      <c r="V1252" s="186"/>
      <c r="W1252" s="186"/>
      <c r="X1252" s="186"/>
      <c r="Y1252" s="186"/>
      <c r="Z1252" s="186"/>
      <c r="AA1252" s="186"/>
      <c r="AB1252" s="186"/>
      <c r="AC1252" s="186"/>
      <c r="AD1252" s="186"/>
      <c r="AE1252" s="186"/>
    </row>
    <row r="1253" spans="1:31">
      <c r="A1253" s="186"/>
      <c r="B1253" s="291"/>
      <c r="C1253" s="186"/>
      <c r="D1253" s="186"/>
      <c r="E1253" s="186"/>
      <c r="F1253" s="186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  <c r="V1253" s="186"/>
      <c r="W1253" s="186"/>
      <c r="X1253" s="186"/>
      <c r="Y1253" s="186"/>
      <c r="Z1253" s="186"/>
      <c r="AA1253" s="186"/>
      <c r="AB1253" s="186"/>
      <c r="AC1253" s="186"/>
      <c r="AD1253" s="186"/>
      <c r="AE1253" s="186"/>
    </row>
    <row r="1254" spans="1:31">
      <c r="A1254" s="186"/>
      <c r="B1254" s="291"/>
      <c r="C1254" s="186"/>
      <c r="D1254" s="186"/>
      <c r="E1254" s="186"/>
      <c r="F1254" s="186"/>
      <c r="G1254" s="186"/>
      <c r="H1254" s="186"/>
      <c r="I1254" s="186"/>
      <c r="J1254" s="186"/>
      <c r="K1254" s="186"/>
      <c r="L1254" s="186"/>
      <c r="M1254" s="186"/>
      <c r="N1254" s="186"/>
      <c r="O1254" s="186"/>
      <c r="P1254" s="186"/>
      <c r="Q1254" s="186"/>
      <c r="R1254" s="186"/>
      <c r="S1254" s="186"/>
      <c r="T1254" s="186"/>
      <c r="U1254" s="186"/>
      <c r="V1254" s="186"/>
      <c r="W1254" s="186"/>
      <c r="X1254" s="186"/>
      <c r="Y1254" s="186"/>
      <c r="Z1254" s="186"/>
      <c r="AA1254" s="186"/>
      <c r="AB1254" s="186"/>
      <c r="AC1254" s="186"/>
      <c r="AD1254" s="186"/>
      <c r="AE1254" s="186"/>
    </row>
    <row r="1255" spans="1:31">
      <c r="A1255" s="186"/>
      <c r="B1255" s="291"/>
      <c r="C1255" s="186"/>
      <c r="D1255" s="186"/>
      <c r="E1255" s="186"/>
      <c r="F1255" s="186"/>
      <c r="G1255" s="186"/>
      <c r="H1255" s="186"/>
      <c r="I1255" s="186"/>
      <c r="J1255" s="186"/>
      <c r="K1255" s="186"/>
      <c r="L1255" s="186"/>
      <c r="M1255" s="186"/>
      <c r="N1255" s="186"/>
      <c r="O1255" s="186"/>
      <c r="P1255" s="186"/>
      <c r="Q1255" s="186"/>
      <c r="R1255" s="186"/>
      <c r="S1255" s="186"/>
      <c r="T1255" s="186"/>
      <c r="U1255" s="186"/>
      <c r="V1255" s="186"/>
      <c r="W1255" s="186"/>
      <c r="X1255" s="186"/>
      <c r="Y1255" s="186"/>
      <c r="Z1255" s="186"/>
      <c r="AA1255" s="186"/>
      <c r="AB1255" s="186"/>
      <c r="AC1255" s="186"/>
      <c r="AD1255" s="186"/>
      <c r="AE1255" s="186"/>
    </row>
    <row r="1256" spans="1:31">
      <c r="A1256" s="186"/>
      <c r="B1256" s="291"/>
      <c r="C1256" s="186"/>
      <c r="D1256" s="186"/>
      <c r="E1256" s="186"/>
      <c r="F1256" s="186"/>
      <c r="G1256" s="186"/>
      <c r="H1256" s="186"/>
      <c r="I1256" s="186"/>
      <c r="J1256" s="186"/>
      <c r="K1256" s="186"/>
      <c r="L1256" s="186"/>
      <c r="M1256" s="186"/>
      <c r="N1256" s="186"/>
      <c r="O1256" s="186"/>
      <c r="P1256" s="186"/>
      <c r="Q1256" s="186"/>
      <c r="R1256" s="186"/>
      <c r="S1256" s="186"/>
      <c r="T1256" s="186"/>
      <c r="U1256" s="186"/>
      <c r="V1256" s="186"/>
      <c r="W1256" s="186"/>
      <c r="X1256" s="186"/>
      <c r="Y1256" s="186"/>
      <c r="Z1256" s="186"/>
      <c r="AA1256" s="186"/>
      <c r="AB1256" s="186"/>
      <c r="AC1256" s="186"/>
      <c r="AD1256" s="186"/>
      <c r="AE1256" s="186"/>
    </row>
    <row r="1257" spans="1:31">
      <c r="A1257" s="186"/>
      <c r="B1257" s="291"/>
      <c r="C1257" s="186"/>
      <c r="D1257" s="186"/>
      <c r="E1257" s="186"/>
      <c r="F1257" s="186"/>
      <c r="G1257" s="186"/>
      <c r="H1257" s="186"/>
      <c r="I1257" s="186"/>
      <c r="J1257" s="186"/>
      <c r="K1257" s="186"/>
      <c r="L1257" s="186"/>
      <c r="M1257" s="186"/>
      <c r="N1257" s="186"/>
      <c r="O1257" s="186"/>
      <c r="P1257" s="186"/>
      <c r="Q1257" s="186"/>
      <c r="R1257" s="186"/>
      <c r="S1257" s="186"/>
      <c r="T1257" s="186"/>
      <c r="U1257" s="186"/>
      <c r="V1257" s="186"/>
      <c r="W1257" s="186"/>
      <c r="X1257" s="186"/>
      <c r="Y1257" s="186"/>
      <c r="Z1257" s="186"/>
      <c r="AA1257" s="186"/>
      <c r="AB1257" s="186"/>
      <c r="AC1257" s="186"/>
      <c r="AD1257" s="186"/>
      <c r="AE1257" s="186"/>
    </row>
    <row r="1258" spans="1:31">
      <c r="A1258" s="186"/>
      <c r="B1258" s="291"/>
      <c r="C1258" s="186"/>
      <c r="D1258" s="186"/>
      <c r="E1258" s="186"/>
      <c r="F1258" s="186"/>
      <c r="G1258" s="186"/>
      <c r="H1258" s="186"/>
      <c r="I1258" s="186"/>
      <c r="J1258" s="186"/>
      <c r="K1258" s="186"/>
      <c r="L1258" s="186"/>
      <c r="M1258" s="186"/>
      <c r="N1258" s="186"/>
      <c r="O1258" s="186"/>
      <c r="P1258" s="186"/>
      <c r="Q1258" s="186"/>
      <c r="R1258" s="186"/>
      <c r="S1258" s="186"/>
      <c r="T1258" s="186"/>
      <c r="U1258" s="186"/>
      <c r="V1258" s="186"/>
      <c r="W1258" s="186"/>
      <c r="X1258" s="186"/>
      <c r="Y1258" s="186"/>
      <c r="Z1258" s="186"/>
      <c r="AA1258" s="186"/>
      <c r="AB1258" s="186"/>
      <c r="AC1258" s="186"/>
      <c r="AD1258" s="186"/>
      <c r="AE1258" s="186"/>
    </row>
    <row r="1259" spans="1:31">
      <c r="A1259" s="186"/>
      <c r="B1259" s="291"/>
      <c r="C1259" s="186"/>
      <c r="D1259" s="186"/>
      <c r="E1259" s="186"/>
      <c r="F1259" s="186"/>
      <c r="G1259" s="186"/>
      <c r="H1259" s="186"/>
      <c r="I1259" s="186"/>
      <c r="J1259" s="186"/>
      <c r="K1259" s="186"/>
      <c r="L1259" s="186"/>
      <c r="M1259" s="186"/>
      <c r="N1259" s="186"/>
      <c r="O1259" s="186"/>
      <c r="P1259" s="186"/>
      <c r="Q1259" s="186"/>
      <c r="R1259" s="186"/>
      <c r="S1259" s="186"/>
      <c r="T1259" s="186"/>
      <c r="U1259" s="186"/>
      <c r="V1259" s="186"/>
      <c r="W1259" s="186"/>
      <c r="X1259" s="186"/>
      <c r="Y1259" s="186"/>
      <c r="Z1259" s="186"/>
      <c r="AA1259" s="186"/>
      <c r="AB1259" s="186"/>
      <c r="AC1259" s="186"/>
      <c r="AD1259" s="186"/>
      <c r="AE1259" s="186"/>
    </row>
    <row r="1260" spans="1:31">
      <c r="A1260" s="186"/>
      <c r="B1260" s="291"/>
      <c r="C1260" s="186"/>
      <c r="D1260" s="186"/>
      <c r="E1260" s="186"/>
      <c r="F1260" s="186"/>
      <c r="G1260" s="186"/>
      <c r="H1260" s="186"/>
      <c r="I1260" s="186"/>
      <c r="J1260" s="186"/>
      <c r="K1260" s="186"/>
      <c r="L1260" s="186"/>
      <c r="M1260" s="186"/>
      <c r="N1260" s="186"/>
      <c r="O1260" s="186"/>
      <c r="P1260" s="186"/>
      <c r="Q1260" s="186"/>
      <c r="R1260" s="186"/>
      <c r="S1260" s="186"/>
      <c r="T1260" s="186"/>
      <c r="U1260" s="186"/>
      <c r="V1260" s="186"/>
      <c r="W1260" s="186"/>
      <c r="X1260" s="186"/>
      <c r="Y1260" s="186"/>
      <c r="Z1260" s="186"/>
      <c r="AA1260" s="186"/>
      <c r="AB1260" s="186"/>
      <c r="AC1260" s="186"/>
      <c r="AD1260" s="186"/>
      <c r="AE1260" s="186"/>
    </row>
    <row r="1261" spans="1:31">
      <c r="A1261" s="186"/>
      <c r="B1261" s="291"/>
      <c r="C1261" s="186"/>
      <c r="D1261" s="186"/>
      <c r="E1261" s="186"/>
      <c r="F1261" s="186"/>
      <c r="G1261" s="186"/>
      <c r="H1261" s="186"/>
      <c r="I1261" s="186"/>
      <c r="J1261" s="186"/>
      <c r="K1261" s="186"/>
      <c r="L1261" s="186"/>
      <c r="M1261" s="186"/>
      <c r="N1261" s="186"/>
      <c r="O1261" s="186"/>
      <c r="P1261" s="186"/>
      <c r="Q1261" s="186"/>
      <c r="R1261" s="186"/>
      <c r="S1261" s="186"/>
      <c r="T1261" s="186"/>
      <c r="U1261" s="186"/>
      <c r="V1261" s="186"/>
      <c r="W1261" s="186"/>
      <c r="X1261" s="186"/>
      <c r="Y1261" s="186"/>
      <c r="Z1261" s="186"/>
      <c r="AA1261" s="186"/>
      <c r="AB1261" s="186"/>
      <c r="AC1261" s="186"/>
      <c r="AD1261" s="186"/>
      <c r="AE1261" s="186"/>
    </row>
    <row r="1262" spans="1:31">
      <c r="A1262" s="186"/>
      <c r="B1262" s="291"/>
      <c r="C1262" s="186"/>
      <c r="D1262" s="186"/>
      <c r="E1262" s="186"/>
      <c r="F1262" s="186"/>
      <c r="G1262" s="186"/>
      <c r="H1262" s="186"/>
      <c r="I1262" s="186"/>
      <c r="J1262" s="186"/>
      <c r="K1262" s="186"/>
      <c r="L1262" s="186"/>
      <c r="M1262" s="186"/>
      <c r="N1262" s="186"/>
      <c r="O1262" s="186"/>
      <c r="P1262" s="186"/>
      <c r="Q1262" s="186"/>
      <c r="R1262" s="186"/>
      <c r="S1262" s="186"/>
      <c r="T1262" s="186"/>
      <c r="U1262" s="186"/>
      <c r="V1262" s="186"/>
      <c r="W1262" s="186"/>
      <c r="X1262" s="186"/>
      <c r="Y1262" s="186"/>
      <c r="Z1262" s="186"/>
      <c r="AA1262" s="186"/>
      <c r="AB1262" s="186"/>
      <c r="AC1262" s="186"/>
      <c r="AD1262" s="186"/>
      <c r="AE1262" s="186"/>
    </row>
    <row r="1263" spans="1:31">
      <c r="A1263" s="186"/>
      <c r="B1263" s="291"/>
      <c r="C1263" s="186"/>
      <c r="D1263" s="186"/>
      <c r="E1263" s="186"/>
      <c r="F1263" s="186"/>
      <c r="G1263" s="186"/>
      <c r="H1263" s="186"/>
      <c r="I1263" s="186"/>
      <c r="J1263" s="186"/>
      <c r="K1263" s="186"/>
      <c r="L1263" s="186"/>
      <c r="M1263" s="186"/>
      <c r="N1263" s="186"/>
      <c r="O1263" s="186"/>
      <c r="P1263" s="186"/>
      <c r="Q1263" s="186"/>
      <c r="R1263" s="186"/>
      <c r="S1263" s="186"/>
      <c r="T1263" s="186"/>
      <c r="U1263" s="186"/>
      <c r="V1263" s="186"/>
      <c r="W1263" s="186"/>
      <c r="X1263" s="186"/>
      <c r="Y1263" s="186"/>
      <c r="Z1263" s="186"/>
      <c r="AA1263" s="186"/>
      <c r="AB1263" s="186"/>
      <c r="AC1263" s="186"/>
      <c r="AD1263" s="186"/>
      <c r="AE1263" s="186"/>
    </row>
    <row r="1264" spans="1:31">
      <c r="A1264" s="186"/>
      <c r="B1264" s="291"/>
      <c r="C1264" s="186"/>
      <c r="D1264" s="186"/>
      <c r="E1264" s="186"/>
      <c r="F1264" s="186"/>
      <c r="G1264" s="186"/>
      <c r="H1264" s="186"/>
      <c r="I1264" s="186"/>
      <c r="J1264" s="186"/>
      <c r="K1264" s="186"/>
      <c r="L1264" s="186"/>
      <c r="M1264" s="186"/>
      <c r="N1264" s="186"/>
      <c r="O1264" s="186"/>
      <c r="P1264" s="186"/>
      <c r="Q1264" s="186"/>
      <c r="R1264" s="186"/>
      <c r="S1264" s="186"/>
      <c r="T1264" s="186"/>
      <c r="U1264" s="186"/>
      <c r="V1264" s="186"/>
      <c r="W1264" s="186"/>
      <c r="X1264" s="186"/>
      <c r="Y1264" s="186"/>
      <c r="Z1264" s="186"/>
      <c r="AA1264" s="186"/>
      <c r="AB1264" s="186"/>
      <c r="AC1264" s="186"/>
      <c r="AD1264" s="186"/>
      <c r="AE1264" s="186"/>
    </row>
    <row r="1265" spans="1:31">
      <c r="A1265" s="186"/>
      <c r="B1265" s="291"/>
      <c r="C1265" s="186"/>
      <c r="D1265" s="186"/>
      <c r="E1265" s="186"/>
      <c r="F1265" s="186"/>
      <c r="G1265" s="186"/>
      <c r="H1265" s="186"/>
      <c r="I1265" s="186"/>
      <c r="J1265" s="186"/>
      <c r="K1265" s="186"/>
      <c r="L1265" s="186"/>
      <c r="M1265" s="186"/>
      <c r="N1265" s="186"/>
      <c r="O1265" s="186"/>
      <c r="P1265" s="186"/>
      <c r="Q1265" s="186"/>
      <c r="R1265" s="186"/>
      <c r="S1265" s="186"/>
      <c r="T1265" s="186"/>
      <c r="U1265" s="186"/>
      <c r="V1265" s="186"/>
      <c r="W1265" s="186"/>
      <c r="X1265" s="186"/>
      <c r="Y1265" s="186"/>
      <c r="Z1265" s="186"/>
      <c r="AA1265" s="186"/>
      <c r="AB1265" s="186"/>
      <c r="AC1265" s="186"/>
      <c r="AD1265" s="186"/>
      <c r="AE1265" s="186"/>
    </row>
    <row r="1266" spans="1:31">
      <c r="A1266" s="186"/>
      <c r="B1266" s="291"/>
      <c r="C1266" s="186"/>
      <c r="D1266" s="186"/>
      <c r="E1266" s="186"/>
      <c r="F1266" s="186"/>
      <c r="G1266" s="186"/>
      <c r="H1266" s="186"/>
      <c r="I1266" s="186"/>
      <c r="J1266" s="186"/>
      <c r="K1266" s="186"/>
      <c r="L1266" s="186"/>
      <c r="M1266" s="186"/>
      <c r="N1266" s="186"/>
      <c r="O1266" s="186"/>
      <c r="P1266" s="186"/>
      <c r="Q1266" s="186"/>
      <c r="R1266" s="186"/>
      <c r="S1266" s="186"/>
      <c r="T1266" s="186"/>
      <c r="U1266" s="186"/>
      <c r="V1266" s="186"/>
      <c r="W1266" s="186"/>
      <c r="X1266" s="186"/>
      <c r="Y1266" s="186"/>
      <c r="Z1266" s="186"/>
      <c r="AA1266" s="186"/>
      <c r="AB1266" s="186"/>
      <c r="AC1266" s="186"/>
      <c r="AD1266" s="186"/>
      <c r="AE1266" s="186"/>
    </row>
    <row r="1267" spans="1:31">
      <c r="A1267" s="186"/>
      <c r="B1267" s="291"/>
      <c r="C1267" s="186"/>
      <c r="D1267" s="186"/>
      <c r="E1267" s="186"/>
      <c r="F1267" s="186"/>
      <c r="G1267" s="186"/>
      <c r="H1267" s="186"/>
      <c r="I1267" s="186"/>
      <c r="J1267" s="186"/>
      <c r="K1267" s="186"/>
      <c r="L1267" s="186"/>
      <c r="M1267" s="186"/>
      <c r="N1267" s="186"/>
      <c r="O1267" s="186"/>
      <c r="P1267" s="186"/>
      <c r="Q1267" s="186"/>
      <c r="R1267" s="186"/>
      <c r="S1267" s="186"/>
      <c r="T1267" s="186"/>
      <c r="U1267" s="186"/>
      <c r="V1267" s="186"/>
      <c r="W1267" s="186"/>
      <c r="X1267" s="186"/>
      <c r="Y1267" s="186"/>
      <c r="Z1267" s="186"/>
      <c r="AA1267" s="186"/>
      <c r="AB1267" s="186"/>
      <c r="AC1267" s="186"/>
      <c r="AD1267" s="186"/>
      <c r="AE1267" s="186"/>
    </row>
    <row r="1268" spans="1:31">
      <c r="A1268" s="186"/>
      <c r="B1268" s="291"/>
      <c r="C1268" s="186"/>
      <c r="D1268" s="186"/>
      <c r="E1268" s="186"/>
      <c r="F1268" s="186"/>
      <c r="G1268" s="186"/>
      <c r="H1268" s="186"/>
      <c r="I1268" s="186"/>
      <c r="J1268" s="186"/>
      <c r="K1268" s="186"/>
      <c r="L1268" s="186"/>
      <c r="M1268" s="186"/>
      <c r="N1268" s="186"/>
      <c r="O1268" s="186"/>
      <c r="P1268" s="186"/>
      <c r="Q1268" s="186"/>
      <c r="R1268" s="186"/>
      <c r="S1268" s="186"/>
      <c r="T1268" s="186"/>
      <c r="U1268" s="186"/>
      <c r="V1268" s="186"/>
      <c r="W1268" s="186"/>
      <c r="X1268" s="186"/>
      <c r="Y1268" s="186"/>
      <c r="Z1268" s="186"/>
      <c r="AA1268" s="186"/>
      <c r="AB1268" s="186"/>
      <c r="AC1268" s="186"/>
      <c r="AD1268" s="186"/>
      <c r="AE1268" s="186"/>
    </row>
    <row r="1269" spans="1:31">
      <c r="A1269" s="186"/>
      <c r="B1269" s="291"/>
      <c r="C1269" s="186"/>
      <c r="D1269" s="186"/>
      <c r="E1269" s="186"/>
      <c r="F1269" s="186"/>
      <c r="G1269" s="186"/>
      <c r="H1269" s="186"/>
      <c r="I1269" s="186"/>
      <c r="J1269" s="186"/>
      <c r="K1269" s="186"/>
      <c r="L1269" s="186"/>
      <c r="M1269" s="186"/>
      <c r="N1269" s="186"/>
      <c r="O1269" s="186"/>
      <c r="P1269" s="186"/>
      <c r="Q1269" s="186"/>
      <c r="R1269" s="186"/>
      <c r="S1269" s="186"/>
      <c r="T1269" s="186"/>
      <c r="U1269" s="186"/>
      <c r="V1269" s="186"/>
      <c r="W1269" s="186"/>
      <c r="X1269" s="186"/>
      <c r="Y1269" s="186"/>
      <c r="Z1269" s="186"/>
      <c r="AA1269" s="186"/>
      <c r="AB1269" s="186"/>
      <c r="AC1269" s="186"/>
      <c r="AD1269" s="186"/>
      <c r="AE1269" s="186"/>
    </row>
    <row r="1270" spans="1:31">
      <c r="A1270" s="186"/>
      <c r="B1270" s="291"/>
      <c r="C1270" s="186"/>
      <c r="D1270" s="186"/>
      <c r="E1270" s="186"/>
      <c r="F1270" s="186"/>
      <c r="G1270" s="186"/>
      <c r="H1270" s="186"/>
      <c r="I1270" s="186"/>
      <c r="J1270" s="186"/>
      <c r="K1270" s="186"/>
      <c r="L1270" s="186"/>
      <c r="M1270" s="186"/>
      <c r="N1270" s="186"/>
      <c r="O1270" s="186"/>
      <c r="P1270" s="186"/>
      <c r="Q1270" s="186"/>
      <c r="R1270" s="186"/>
      <c r="S1270" s="186"/>
      <c r="T1270" s="186"/>
      <c r="U1270" s="186"/>
      <c r="V1270" s="186"/>
      <c r="W1270" s="186"/>
      <c r="X1270" s="186"/>
      <c r="Y1270" s="186"/>
      <c r="Z1270" s="186"/>
      <c r="AA1270" s="186"/>
      <c r="AB1270" s="186"/>
      <c r="AC1270" s="186"/>
      <c r="AD1270" s="186"/>
      <c r="AE1270" s="186"/>
    </row>
    <row r="1271" spans="1:31">
      <c r="A1271" s="186"/>
      <c r="B1271" s="291"/>
      <c r="C1271" s="186"/>
      <c r="D1271" s="186"/>
      <c r="E1271" s="186"/>
      <c r="F1271" s="186"/>
      <c r="G1271" s="186"/>
      <c r="H1271" s="186"/>
      <c r="I1271" s="186"/>
      <c r="J1271" s="186"/>
      <c r="K1271" s="186"/>
      <c r="L1271" s="186"/>
      <c r="M1271" s="186"/>
      <c r="N1271" s="186"/>
      <c r="O1271" s="186"/>
      <c r="P1271" s="186"/>
      <c r="Q1271" s="186"/>
      <c r="R1271" s="186"/>
      <c r="S1271" s="186"/>
      <c r="T1271" s="186"/>
      <c r="U1271" s="186"/>
      <c r="V1271" s="186"/>
      <c r="W1271" s="186"/>
      <c r="X1271" s="186"/>
      <c r="Y1271" s="186"/>
      <c r="Z1271" s="186"/>
      <c r="AA1271" s="186"/>
      <c r="AB1271" s="186"/>
      <c r="AC1271" s="186"/>
      <c r="AD1271" s="186"/>
      <c r="AE1271" s="186"/>
    </row>
    <row r="1272" spans="1:31">
      <c r="A1272" s="186"/>
      <c r="B1272" s="291"/>
      <c r="C1272" s="186"/>
      <c r="D1272" s="186"/>
      <c r="E1272" s="186"/>
      <c r="F1272" s="186"/>
      <c r="G1272" s="186"/>
      <c r="H1272" s="186"/>
      <c r="I1272" s="186"/>
      <c r="J1272" s="186"/>
      <c r="K1272" s="186"/>
      <c r="L1272" s="186"/>
      <c r="M1272" s="186"/>
      <c r="N1272" s="186"/>
      <c r="O1272" s="186"/>
      <c r="P1272" s="186"/>
      <c r="Q1272" s="186"/>
      <c r="R1272" s="186"/>
      <c r="S1272" s="186"/>
      <c r="T1272" s="186"/>
      <c r="U1272" s="186"/>
      <c r="V1272" s="186"/>
      <c r="W1272" s="186"/>
      <c r="X1272" s="186"/>
      <c r="Y1272" s="186"/>
      <c r="Z1272" s="186"/>
      <c r="AA1272" s="186"/>
      <c r="AB1272" s="186"/>
      <c r="AC1272" s="186"/>
      <c r="AD1272" s="186"/>
      <c r="AE1272" s="186"/>
    </row>
    <row r="1273" spans="1:31">
      <c r="A1273" s="186"/>
      <c r="B1273" s="291"/>
      <c r="C1273" s="186"/>
      <c r="D1273" s="186"/>
      <c r="E1273" s="186"/>
      <c r="F1273" s="186"/>
      <c r="G1273" s="186"/>
      <c r="H1273" s="186"/>
      <c r="I1273" s="186"/>
      <c r="J1273" s="186"/>
      <c r="K1273" s="186"/>
      <c r="L1273" s="186"/>
      <c r="M1273" s="186"/>
      <c r="N1273" s="186"/>
      <c r="O1273" s="186"/>
      <c r="P1273" s="186"/>
      <c r="Q1273" s="186"/>
      <c r="R1273" s="186"/>
      <c r="S1273" s="186"/>
      <c r="T1273" s="186"/>
      <c r="U1273" s="186"/>
      <c r="V1273" s="186"/>
      <c r="W1273" s="186"/>
      <c r="X1273" s="186"/>
      <c r="Y1273" s="186"/>
      <c r="Z1273" s="186"/>
      <c r="AA1273" s="186"/>
      <c r="AB1273" s="186"/>
      <c r="AC1273" s="186"/>
      <c r="AD1273" s="186"/>
      <c r="AE1273" s="186"/>
    </row>
    <row r="1274" spans="1:31">
      <c r="A1274" s="186"/>
      <c r="B1274" s="291"/>
      <c r="C1274" s="186"/>
      <c r="D1274" s="186"/>
      <c r="E1274" s="186"/>
      <c r="F1274" s="186"/>
      <c r="G1274" s="186"/>
      <c r="H1274" s="186"/>
      <c r="I1274" s="186"/>
      <c r="J1274" s="186"/>
      <c r="K1274" s="186"/>
      <c r="L1274" s="186"/>
      <c r="M1274" s="186"/>
      <c r="N1274" s="186"/>
      <c r="O1274" s="186"/>
      <c r="P1274" s="186"/>
      <c r="Q1274" s="186"/>
      <c r="R1274" s="186"/>
      <c r="S1274" s="186"/>
      <c r="T1274" s="186"/>
      <c r="U1274" s="186"/>
      <c r="V1274" s="186"/>
      <c r="W1274" s="186"/>
      <c r="X1274" s="186"/>
      <c r="Y1274" s="186"/>
      <c r="Z1274" s="186"/>
      <c r="AA1274" s="186"/>
      <c r="AB1274" s="186"/>
      <c r="AC1274" s="186"/>
      <c r="AD1274" s="186"/>
      <c r="AE1274" s="186"/>
    </row>
    <row r="1275" spans="1:31">
      <c r="A1275" s="186"/>
      <c r="B1275" s="291"/>
      <c r="C1275" s="186"/>
      <c r="D1275" s="186"/>
      <c r="E1275" s="186"/>
      <c r="F1275" s="186"/>
      <c r="G1275" s="186"/>
      <c r="H1275" s="186"/>
      <c r="I1275" s="186"/>
      <c r="J1275" s="186"/>
      <c r="K1275" s="186"/>
      <c r="L1275" s="186"/>
      <c r="M1275" s="186"/>
      <c r="N1275" s="186"/>
      <c r="O1275" s="186"/>
      <c r="P1275" s="186"/>
      <c r="Q1275" s="186"/>
      <c r="R1275" s="186"/>
      <c r="S1275" s="186"/>
      <c r="T1275" s="186"/>
      <c r="U1275" s="186"/>
      <c r="V1275" s="186"/>
      <c r="W1275" s="186"/>
      <c r="X1275" s="186"/>
      <c r="Y1275" s="186"/>
      <c r="Z1275" s="186"/>
      <c r="AA1275" s="186"/>
      <c r="AB1275" s="186"/>
      <c r="AC1275" s="186"/>
      <c r="AD1275" s="186"/>
      <c r="AE1275" s="186"/>
    </row>
    <row r="1276" spans="1:31">
      <c r="A1276" s="186"/>
      <c r="B1276" s="291"/>
      <c r="C1276" s="186"/>
      <c r="D1276" s="186"/>
      <c r="E1276" s="186"/>
      <c r="F1276" s="186"/>
      <c r="G1276" s="186"/>
      <c r="H1276" s="186"/>
      <c r="I1276" s="186"/>
      <c r="J1276" s="186"/>
      <c r="K1276" s="186"/>
      <c r="L1276" s="186"/>
      <c r="M1276" s="186"/>
      <c r="N1276" s="186"/>
      <c r="O1276" s="186"/>
      <c r="P1276" s="186"/>
      <c r="Q1276" s="186"/>
      <c r="R1276" s="186"/>
      <c r="S1276" s="186"/>
      <c r="T1276" s="186"/>
      <c r="U1276" s="186"/>
      <c r="V1276" s="186"/>
      <c r="W1276" s="186"/>
      <c r="X1276" s="186"/>
      <c r="Y1276" s="186"/>
      <c r="Z1276" s="186"/>
      <c r="AA1276" s="186"/>
      <c r="AB1276" s="186"/>
      <c r="AC1276" s="186"/>
      <c r="AD1276" s="186"/>
      <c r="AE1276" s="186"/>
    </row>
    <row r="1277" spans="1:31">
      <c r="A1277" s="186"/>
      <c r="B1277" s="291"/>
      <c r="C1277" s="186"/>
      <c r="D1277" s="186"/>
      <c r="E1277" s="186"/>
      <c r="F1277" s="186"/>
      <c r="G1277" s="186"/>
      <c r="H1277" s="186"/>
      <c r="I1277" s="186"/>
      <c r="J1277" s="186"/>
      <c r="K1277" s="186"/>
      <c r="L1277" s="186"/>
      <c r="M1277" s="186"/>
      <c r="N1277" s="186"/>
      <c r="O1277" s="186"/>
      <c r="P1277" s="186"/>
      <c r="Q1277" s="186"/>
      <c r="R1277" s="186"/>
      <c r="S1277" s="186"/>
      <c r="T1277" s="186"/>
      <c r="U1277" s="186"/>
      <c r="V1277" s="186"/>
      <c r="W1277" s="186"/>
      <c r="X1277" s="186"/>
      <c r="Y1277" s="186"/>
      <c r="Z1277" s="186"/>
      <c r="AA1277" s="186"/>
      <c r="AB1277" s="186"/>
      <c r="AC1277" s="186"/>
      <c r="AD1277" s="186"/>
      <c r="AE1277" s="186"/>
    </row>
    <row r="1278" spans="1:31">
      <c r="A1278" s="186"/>
      <c r="B1278" s="291"/>
      <c r="C1278" s="186"/>
      <c r="D1278" s="186"/>
      <c r="E1278" s="186"/>
      <c r="F1278" s="186"/>
      <c r="G1278" s="186"/>
      <c r="H1278" s="186"/>
      <c r="I1278" s="186"/>
      <c r="J1278" s="186"/>
      <c r="K1278" s="186"/>
      <c r="L1278" s="186"/>
      <c r="M1278" s="186"/>
      <c r="N1278" s="186"/>
      <c r="O1278" s="186"/>
      <c r="P1278" s="186"/>
      <c r="Q1278" s="186"/>
      <c r="R1278" s="186"/>
      <c r="S1278" s="186"/>
      <c r="T1278" s="186"/>
      <c r="U1278" s="186"/>
      <c r="V1278" s="186"/>
      <c r="W1278" s="186"/>
      <c r="X1278" s="186"/>
      <c r="Y1278" s="186"/>
      <c r="Z1278" s="186"/>
      <c r="AA1278" s="186"/>
      <c r="AB1278" s="186"/>
      <c r="AC1278" s="186"/>
      <c r="AD1278" s="186"/>
      <c r="AE1278" s="186"/>
    </row>
    <row r="1279" spans="1:31">
      <c r="A1279" s="186"/>
      <c r="B1279" s="291"/>
      <c r="C1279" s="186"/>
      <c r="D1279" s="186"/>
      <c r="E1279" s="186"/>
      <c r="F1279" s="186"/>
      <c r="G1279" s="186"/>
      <c r="H1279" s="186"/>
      <c r="I1279" s="186"/>
      <c r="J1279" s="186"/>
      <c r="K1279" s="186"/>
      <c r="L1279" s="186"/>
      <c r="M1279" s="186"/>
      <c r="N1279" s="186"/>
      <c r="O1279" s="186"/>
      <c r="P1279" s="186"/>
      <c r="Q1279" s="186"/>
      <c r="R1279" s="186"/>
      <c r="S1279" s="186"/>
      <c r="T1279" s="186"/>
      <c r="U1279" s="186"/>
      <c r="V1279" s="186"/>
      <c r="W1279" s="186"/>
      <c r="X1279" s="186"/>
      <c r="Y1279" s="186"/>
      <c r="Z1279" s="186"/>
      <c r="AA1279" s="186"/>
      <c r="AB1279" s="186"/>
      <c r="AC1279" s="186"/>
      <c r="AD1279" s="186"/>
      <c r="AE1279" s="186"/>
    </row>
    <row r="1280" spans="1:31">
      <c r="A1280" s="186"/>
      <c r="B1280" s="291"/>
      <c r="C1280" s="186"/>
      <c r="D1280" s="186"/>
      <c r="E1280" s="186"/>
      <c r="F1280" s="186"/>
      <c r="G1280" s="186"/>
      <c r="H1280" s="186"/>
      <c r="I1280" s="186"/>
      <c r="J1280" s="186"/>
      <c r="K1280" s="186"/>
      <c r="L1280" s="186"/>
      <c r="M1280" s="186"/>
      <c r="N1280" s="186"/>
      <c r="O1280" s="186"/>
      <c r="P1280" s="186"/>
      <c r="Q1280" s="186"/>
      <c r="R1280" s="186"/>
      <c r="S1280" s="186"/>
      <c r="T1280" s="186"/>
      <c r="U1280" s="186"/>
      <c r="V1280" s="186"/>
      <c r="W1280" s="186"/>
      <c r="X1280" s="186"/>
      <c r="Y1280" s="186"/>
      <c r="Z1280" s="186"/>
      <c r="AA1280" s="186"/>
      <c r="AB1280" s="186"/>
      <c r="AC1280" s="186"/>
      <c r="AD1280" s="186"/>
      <c r="AE1280" s="186"/>
    </row>
    <row r="1281" spans="1:31">
      <c r="A1281" s="186"/>
      <c r="B1281" s="291"/>
      <c r="C1281" s="186"/>
      <c r="D1281" s="186"/>
      <c r="E1281" s="186"/>
      <c r="F1281" s="186"/>
      <c r="G1281" s="186"/>
      <c r="H1281" s="186"/>
      <c r="I1281" s="186"/>
      <c r="J1281" s="186"/>
      <c r="K1281" s="186"/>
      <c r="L1281" s="186"/>
      <c r="M1281" s="186"/>
      <c r="N1281" s="186"/>
      <c r="O1281" s="186"/>
      <c r="P1281" s="186"/>
      <c r="Q1281" s="186"/>
      <c r="R1281" s="186"/>
      <c r="S1281" s="186"/>
      <c r="T1281" s="186"/>
      <c r="U1281" s="186"/>
      <c r="V1281" s="186"/>
      <c r="W1281" s="186"/>
      <c r="X1281" s="186"/>
      <c r="Y1281" s="186"/>
      <c r="Z1281" s="186"/>
      <c r="AA1281" s="186"/>
      <c r="AB1281" s="186"/>
      <c r="AC1281" s="186"/>
      <c r="AD1281" s="186"/>
      <c r="AE1281" s="186"/>
    </row>
    <row r="1282" spans="1:31">
      <c r="A1282" s="186"/>
      <c r="B1282" s="291"/>
      <c r="C1282" s="186"/>
      <c r="D1282" s="186"/>
      <c r="E1282" s="186"/>
      <c r="F1282" s="186"/>
      <c r="G1282" s="186"/>
      <c r="H1282" s="186"/>
      <c r="I1282" s="186"/>
      <c r="J1282" s="186"/>
      <c r="K1282" s="186"/>
      <c r="L1282" s="186"/>
      <c r="M1282" s="186"/>
      <c r="N1282" s="186"/>
      <c r="O1282" s="186"/>
      <c r="P1282" s="186"/>
      <c r="Q1282" s="186"/>
      <c r="R1282" s="186"/>
      <c r="S1282" s="186"/>
      <c r="T1282" s="186"/>
      <c r="U1282" s="186"/>
      <c r="V1282" s="186"/>
      <c r="W1282" s="186"/>
      <c r="X1282" s="186"/>
      <c r="Y1282" s="186"/>
      <c r="Z1282" s="186"/>
      <c r="AA1282" s="186"/>
      <c r="AB1282" s="186"/>
      <c r="AC1282" s="186"/>
      <c r="AD1282" s="186"/>
      <c r="AE1282" s="186"/>
    </row>
    <row r="1283" spans="1:31">
      <c r="A1283" s="186"/>
      <c r="B1283" s="291"/>
      <c r="C1283" s="186"/>
      <c r="D1283" s="186"/>
      <c r="E1283" s="186"/>
      <c r="F1283" s="186"/>
      <c r="G1283" s="186"/>
      <c r="H1283" s="186"/>
      <c r="I1283" s="186"/>
      <c r="J1283" s="186"/>
      <c r="K1283" s="186"/>
      <c r="L1283" s="186"/>
      <c r="M1283" s="186"/>
      <c r="N1283" s="186"/>
      <c r="O1283" s="186"/>
      <c r="P1283" s="186"/>
      <c r="Q1283" s="186"/>
      <c r="R1283" s="186"/>
      <c r="S1283" s="186"/>
      <c r="T1283" s="186"/>
      <c r="U1283" s="186"/>
      <c r="V1283" s="186"/>
      <c r="W1283" s="186"/>
      <c r="X1283" s="186"/>
      <c r="Y1283" s="186"/>
      <c r="Z1283" s="186"/>
      <c r="AA1283" s="186"/>
      <c r="AB1283" s="186"/>
      <c r="AC1283" s="186"/>
      <c r="AD1283" s="186"/>
      <c r="AE1283" s="186"/>
    </row>
    <row r="1284" spans="1:31">
      <c r="A1284" s="186"/>
      <c r="B1284" s="291"/>
      <c r="C1284" s="186"/>
      <c r="D1284" s="186"/>
      <c r="E1284" s="186"/>
      <c r="F1284" s="186"/>
      <c r="G1284" s="186"/>
      <c r="H1284" s="186"/>
      <c r="I1284" s="186"/>
      <c r="J1284" s="186"/>
      <c r="K1284" s="186"/>
      <c r="L1284" s="186"/>
      <c r="M1284" s="186"/>
      <c r="N1284" s="186"/>
      <c r="O1284" s="186"/>
      <c r="P1284" s="186"/>
      <c r="Q1284" s="186"/>
      <c r="R1284" s="186"/>
      <c r="S1284" s="186"/>
      <c r="T1284" s="186"/>
      <c r="U1284" s="186"/>
      <c r="V1284" s="186"/>
      <c r="W1284" s="186"/>
      <c r="X1284" s="186"/>
      <c r="Y1284" s="186"/>
      <c r="Z1284" s="186"/>
      <c r="AA1284" s="186"/>
      <c r="AB1284" s="186"/>
      <c r="AC1284" s="186"/>
      <c r="AD1284" s="186"/>
      <c r="AE1284" s="186"/>
    </row>
    <row r="1285" spans="1:31">
      <c r="A1285" s="186"/>
      <c r="B1285" s="291"/>
      <c r="C1285" s="186"/>
      <c r="D1285" s="186"/>
      <c r="E1285" s="186"/>
      <c r="F1285" s="186"/>
      <c r="G1285" s="186"/>
      <c r="H1285" s="186"/>
      <c r="I1285" s="186"/>
      <c r="J1285" s="186"/>
      <c r="K1285" s="186"/>
      <c r="L1285" s="186"/>
      <c r="M1285" s="186"/>
      <c r="N1285" s="186"/>
      <c r="O1285" s="186"/>
      <c r="P1285" s="186"/>
      <c r="Q1285" s="186"/>
      <c r="R1285" s="186"/>
      <c r="S1285" s="186"/>
      <c r="T1285" s="186"/>
      <c r="U1285" s="186"/>
      <c r="V1285" s="186"/>
      <c r="W1285" s="186"/>
      <c r="X1285" s="186"/>
      <c r="Y1285" s="186"/>
      <c r="Z1285" s="186"/>
      <c r="AA1285" s="186"/>
      <c r="AB1285" s="186"/>
      <c r="AC1285" s="186"/>
      <c r="AD1285" s="186"/>
      <c r="AE1285" s="186"/>
    </row>
    <row r="1286" spans="1:31">
      <c r="A1286" s="186"/>
      <c r="B1286" s="291"/>
      <c r="C1286" s="186"/>
      <c r="D1286" s="186"/>
      <c r="E1286" s="186"/>
      <c r="F1286" s="186"/>
      <c r="G1286" s="186"/>
      <c r="H1286" s="186"/>
      <c r="I1286" s="186"/>
      <c r="J1286" s="186"/>
      <c r="K1286" s="186"/>
      <c r="L1286" s="186"/>
      <c r="M1286" s="186"/>
      <c r="N1286" s="186"/>
      <c r="O1286" s="186"/>
      <c r="P1286" s="186"/>
      <c r="Q1286" s="186"/>
      <c r="R1286" s="186"/>
      <c r="S1286" s="186"/>
      <c r="T1286" s="186"/>
      <c r="U1286" s="186"/>
      <c r="V1286" s="186"/>
      <c r="W1286" s="186"/>
      <c r="X1286" s="186"/>
      <c r="Y1286" s="186"/>
      <c r="Z1286" s="186"/>
      <c r="AA1286" s="186"/>
      <c r="AB1286" s="186"/>
      <c r="AC1286" s="186"/>
      <c r="AD1286" s="186"/>
      <c r="AE1286" s="186"/>
    </row>
    <row r="1287" spans="1:31">
      <c r="A1287" s="186"/>
      <c r="B1287" s="291"/>
      <c r="C1287" s="186"/>
      <c r="D1287" s="186"/>
      <c r="E1287" s="186"/>
      <c r="F1287" s="186"/>
      <c r="G1287" s="186"/>
      <c r="H1287" s="186"/>
      <c r="I1287" s="186"/>
      <c r="J1287" s="186"/>
      <c r="K1287" s="186"/>
      <c r="L1287" s="186"/>
      <c r="M1287" s="186"/>
      <c r="N1287" s="186"/>
      <c r="O1287" s="186"/>
      <c r="P1287" s="186"/>
      <c r="Q1287" s="186"/>
      <c r="R1287" s="186"/>
      <c r="S1287" s="186"/>
      <c r="T1287" s="186"/>
      <c r="U1287" s="186"/>
      <c r="V1287" s="186"/>
      <c r="W1287" s="186"/>
      <c r="X1287" s="186"/>
      <c r="Y1287" s="186"/>
      <c r="Z1287" s="186"/>
      <c r="AA1287" s="186"/>
      <c r="AB1287" s="186"/>
      <c r="AC1287" s="186"/>
      <c r="AD1287" s="186"/>
      <c r="AE1287" s="186"/>
    </row>
    <row r="1288" spans="1:31">
      <c r="A1288" s="186"/>
      <c r="B1288" s="291"/>
      <c r="C1288" s="186"/>
      <c r="D1288" s="186"/>
      <c r="E1288" s="186"/>
      <c r="F1288" s="186"/>
      <c r="G1288" s="186"/>
      <c r="H1288" s="186"/>
      <c r="I1288" s="186"/>
      <c r="J1288" s="186"/>
      <c r="K1288" s="186"/>
      <c r="L1288" s="186"/>
      <c r="M1288" s="186"/>
      <c r="N1288" s="186"/>
      <c r="O1288" s="186"/>
      <c r="P1288" s="186"/>
      <c r="Q1288" s="186"/>
      <c r="R1288" s="186"/>
      <c r="S1288" s="186"/>
      <c r="T1288" s="186"/>
      <c r="U1288" s="186"/>
      <c r="V1288" s="186"/>
      <c r="W1288" s="186"/>
      <c r="X1288" s="186"/>
      <c r="Y1288" s="186"/>
      <c r="Z1288" s="186"/>
      <c r="AA1288" s="186"/>
      <c r="AB1288" s="186"/>
      <c r="AC1288" s="186"/>
      <c r="AD1288" s="186"/>
      <c r="AE1288" s="186"/>
    </row>
    <row r="1289" spans="1:31">
      <c r="A1289" s="186"/>
      <c r="B1289" s="291"/>
      <c r="C1289" s="186"/>
      <c r="D1289" s="186"/>
      <c r="E1289" s="186"/>
      <c r="F1289" s="186"/>
      <c r="G1289" s="186"/>
      <c r="H1289" s="186"/>
      <c r="I1289" s="186"/>
      <c r="J1289" s="186"/>
      <c r="K1289" s="186"/>
      <c r="L1289" s="186"/>
      <c r="M1289" s="186"/>
      <c r="N1289" s="186"/>
      <c r="O1289" s="186"/>
      <c r="P1289" s="186"/>
      <c r="Q1289" s="186"/>
      <c r="R1289" s="186"/>
      <c r="S1289" s="186"/>
      <c r="T1289" s="186"/>
      <c r="U1289" s="186"/>
      <c r="V1289" s="186"/>
      <c r="W1289" s="186"/>
      <c r="X1289" s="186"/>
      <c r="Y1289" s="186"/>
      <c r="Z1289" s="186"/>
      <c r="AA1289" s="186"/>
      <c r="AB1289" s="186"/>
      <c r="AC1289" s="186"/>
      <c r="AD1289" s="186"/>
      <c r="AE1289" s="186"/>
    </row>
    <row r="1290" spans="1:31">
      <c r="A1290" s="186"/>
      <c r="B1290" s="291"/>
      <c r="C1290" s="186"/>
      <c r="D1290" s="186"/>
      <c r="E1290" s="186"/>
      <c r="F1290" s="186"/>
      <c r="G1290" s="186"/>
      <c r="H1290" s="186"/>
      <c r="I1290" s="186"/>
      <c r="J1290" s="186"/>
      <c r="K1290" s="186"/>
      <c r="L1290" s="186"/>
      <c r="M1290" s="186"/>
      <c r="N1290" s="186"/>
      <c r="O1290" s="186"/>
      <c r="P1290" s="186"/>
      <c r="Q1290" s="186"/>
      <c r="R1290" s="186"/>
      <c r="S1290" s="186"/>
      <c r="T1290" s="186"/>
      <c r="U1290" s="186"/>
      <c r="V1290" s="186"/>
      <c r="W1290" s="186"/>
      <c r="X1290" s="186"/>
      <c r="Y1290" s="186"/>
      <c r="Z1290" s="186"/>
      <c r="AA1290" s="186"/>
      <c r="AB1290" s="186"/>
      <c r="AC1290" s="186"/>
      <c r="AD1290" s="186"/>
      <c r="AE1290" s="186"/>
    </row>
    <row r="1291" spans="1:31">
      <c r="A1291" s="186"/>
      <c r="B1291" s="291"/>
      <c r="C1291" s="186"/>
      <c r="D1291" s="186"/>
      <c r="E1291" s="186"/>
      <c r="F1291" s="186"/>
      <c r="G1291" s="186"/>
      <c r="H1291" s="186"/>
      <c r="I1291" s="186"/>
      <c r="J1291" s="186"/>
      <c r="K1291" s="186"/>
      <c r="L1291" s="186"/>
      <c r="M1291" s="186"/>
      <c r="N1291" s="186"/>
      <c r="O1291" s="186"/>
      <c r="P1291" s="186"/>
      <c r="Q1291" s="186"/>
      <c r="R1291" s="186"/>
      <c r="S1291" s="186"/>
      <c r="T1291" s="186"/>
      <c r="U1291" s="186"/>
      <c r="V1291" s="186"/>
      <c r="W1291" s="186"/>
      <c r="X1291" s="186"/>
      <c r="Y1291" s="186"/>
      <c r="Z1291" s="186"/>
      <c r="AA1291" s="186"/>
      <c r="AB1291" s="186"/>
      <c r="AC1291" s="186"/>
      <c r="AD1291" s="186"/>
      <c r="AE1291" s="186"/>
    </row>
    <row r="1292" spans="1:31">
      <c r="A1292" s="186"/>
      <c r="B1292" s="291"/>
      <c r="C1292" s="186"/>
      <c r="D1292" s="186"/>
      <c r="E1292" s="186"/>
      <c r="F1292" s="186"/>
      <c r="G1292" s="186"/>
      <c r="H1292" s="186"/>
      <c r="I1292" s="186"/>
      <c r="J1292" s="186"/>
      <c r="K1292" s="186"/>
      <c r="L1292" s="186"/>
      <c r="M1292" s="186"/>
      <c r="N1292" s="186"/>
      <c r="O1292" s="186"/>
      <c r="P1292" s="186"/>
      <c r="Q1292" s="186"/>
      <c r="R1292" s="186"/>
      <c r="S1292" s="186"/>
      <c r="T1292" s="186"/>
      <c r="U1292" s="186"/>
      <c r="V1292" s="186"/>
      <c r="W1292" s="186"/>
      <c r="X1292" s="186"/>
      <c r="Y1292" s="186"/>
      <c r="Z1292" s="186"/>
      <c r="AA1292" s="186"/>
      <c r="AB1292" s="186"/>
      <c r="AC1292" s="186"/>
      <c r="AD1292" s="186"/>
      <c r="AE1292" s="186"/>
    </row>
    <row r="1293" spans="1:31">
      <c r="A1293" s="186"/>
      <c r="B1293" s="291"/>
      <c r="C1293" s="186"/>
      <c r="D1293" s="186"/>
      <c r="E1293" s="186"/>
      <c r="F1293" s="186"/>
      <c r="G1293" s="186"/>
      <c r="H1293" s="186"/>
      <c r="I1293" s="186"/>
      <c r="J1293" s="186"/>
      <c r="K1293" s="186"/>
      <c r="L1293" s="186"/>
      <c r="M1293" s="186"/>
      <c r="N1293" s="186"/>
      <c r="O1293" s="186"/>
      <c r="P1293" s="186"/>
      <c r="Q1293" s="186"/>
      <c r="R1293" s="186"/>
      <c r="S1293" s="186"/>
      <c r="T1293" s="186"/>
      <c r="U1293" s="186"/>
      <c r="V1293" s="186"/>
      <c r="W1293" s="186"/>
      <c r="X1293" s="186"/>
      <c r="Y1293" s="186"/>
      <c r="Z1293" s="186"/>
      <c r="AA1293" s="186"/>
      <c r="AB1293" s="186"/>
      <c r="AC1293" s="186"/>
      <c r="AD1293" s="186"/>
      <c r="AE1293" s="186"/>
    </row>
    <row r="1294" spans="1:31">
      <c r="A1294" s="186"/>
      <c r="B1294" s="291"/>
      <c r="C1294" s="186"/>
      <c r="D1294" s="186"/>
      <c r="E1294" s="186"/>
      <c r="F1294" s="186"/>
      <c r="G1294" s="186"/>
      <c r="H1294" s="186"/>
      <c r="I1294" s="186"/>
      <c r="J1294" s="186"/>
      <c r="K1294" s="186"/>
      <c r="L1294" s="186"/>
      <c r="M1294" s="186"/>
      <c r="N1294" s="186"/>
      <c r="O1294" s="186"/>
      <c r="P1294" s="186"/>
      <c r="Q1294" s="186"/>
      <c r="R1294" s="186"/>
      <c r="S1294" s="186"/>
      <c r="T1294" s="186"/>
      <c r="U1294" s="186"/>
      <c r="V1294" s="186"/>
      <c r="W1294" s="186"/>
      <c r="X1294" s="186"/>
      <c r="Y1294" s="186"/>
      <c r="Z1294" s="186"/>
      <c r="AA1294" s="186"/>
      <c r="AB1294" s="186"/>
      <c r="AC1294" s="186"/>
      <c r="AD1294" s="186"/>
      <c r="AE1294" s="186"/>
    </row>
    <row r="1295" spans="1:31">
      <c r="A1295" s="186"/>
      <c r="B1295" s="291"/>
      <c r="C1295" s="186"/>
      <c r="D1295" s="186"/>
      <c r="E1295" s="186"/>
      <c r="F1295" s="186"/>
      <c r="G1295" s="186"/>
      <c r="H1295" s="186"/>
      <c r="I1295" s="186"/>
      <c r="J1295" s="186"/>
      <c r="K1295" s="186"/>
      <c r="L1295" s="186"/>
      <c r="M1295" s="186"/>
      <c r="N1295" s="186"/>
      <c r="O1295" s="186"/>
      <c r="P1295" s="186"/>
      <c r="Q1295" s="186"/>
      <c r="R1295" s="186"/>
      <c r="S1295" s="186"/>
      <c r="T1295" s="186"/>
      <c r="U1295" s="186"/>
      <c r="V1295" s="186"/>
      <c r="W1295" s="186"/>
      <c r="X1295" s="186"/>
      <c r="Y1295" s="186"/>
      <c r="Z1295" s="186"/>
      <c r="AA1295" s="186"/>
      <c r="AB1295" s="186"/>
      <c r="AC1295" s="186"/>
      <c r="AD1295" s="186"/>
      <c r="AE1295" s="186"/>
    </row>
    <row r="1296" spans="1:31">
      <c r="A1296" s="186"/>
      <c r="B1296" s="291"/>
      <c r="C1296" s="186"/>
      <c r="D1296" s="186"/>
      <c r="E1296" s="186"/>
      <c r="F1296" s="186"/>
      <c r="G1296" s="186"/>
      <c r="H1296" s="186"/>
      <c r="I1296" s="186"/>
      <c r="J1296" s="186"/>
      <c r="K1296" s="186"/>
      <c r="L1296" s="186"/>
      <c r="M1296" s="186"/>
      <c r="N1296" s="186"/>
      <c r="O1296" s="186"/>
      <c r="P1296" s="186"/>
      <c r="Q1296" s="186"/>
      <c r="R1296" s="186"/>
      <c r="S1296" s="186"/>
      <c r="T1296" s="186"/>
      <c r="U1296" s="186"/>
      <c r="V1296" s="186"/>
      <c r="W1296" s="186"/>
      <c r="X1296" s="186"/>
      <c r="Y1296" s="186"/>
      <c r="Z1296" s="186"/>
      <c r="AA1296" s="186"/>
      <c r="AB1296" s="186"/>
      <c r="AC1296" s="186"/>
      <c r="AD1296" s="186"/>
      <c r="AE1296" s="186"/>
    </row>
    <row r="1297" spans="1:31">
      <c r="A1297" s="186"/>
      <c r="B1297" s="291"/>
      <c r="C1297" s="186"/>
      <c r="D1297" s="186"/>
      <c r="E1297" s="186"/>
      <c r="F1297" s="186"/>
      <c r="G1297" s="186"/>
      <c r="H1297" s="186"/>
      <c r="I1297" s="186"/>
      <c r="J1297" s="186"/>
      <c r="K1297" s="186"/>
      <c r="L1297" s="186"/>
      <c r="M1297" s="186"/>
      <c r="N1297" s="186"/>
      <c r="O1297" s="186"/>
      <c r="P1297" s="186"/>
      <c r="Q1297" s="186"/>
      <c r="R1297" s="186"/>
      <c r="S1297" s="186"/>
      <c r="T1297" s="186"/>
      <c r="U1297" s="186"/>
      <c r="V1297" s="186"/>
      <c r="W1297" s="186"/>
      <c r="X1297" s="186"/>
      <c r="Y1297" s="186"/>
      <c r="Z1297" s="186"/>
      <c r="AA1297" s="186"/>
      <c r="AB1297" s="186"/>
      <c r="AC1297" s="186"/>
      <c r="AD1297" s="186"/>
      <c r="AE1297" s="186"/>
    </row>
    <row r="1298" spans="1:31">
      <c r="A1298" s="186"/>
      <c r="B1298" s="291"/>
      <c r="C1298" s="186"/>
      <c r="D1298" s="186"/>
      <c r="E1298" s="186"/>
      <c r="F1298" s="186"/>
      <c r="G1298" s="186"/>
      <c r="H1298" s="186"/>
      <c r="I1298" s="186"/>
      <c r="J1298" s="186"/>
      <c r="K1298" s="186"/>
      <c r="L1298" s="186"/>
      <c r="M1298" s="186"/>
      <c r="N1298" s="186"/>
      <c r="O1298" s="186"/>
      <c r="P1298" s="186"/>
      <c r="Q1298" s="186"/>
      <c r="R1298" s="186"/>
      <c r="S1298" s="186"/>
      <c r="T1298" s="186"/>
      <c r="U1298" s="186"/>
      <c r="V1298" s="186"/>
      <c r="W1298" s="186"/>
      <c r="X1298" s="186"/>
      <c r="Y1298" s="186"/>
      <c r="Z1298" s="186"/>
      <c r="AA1298" s="186"/>
      <c r="AB1298" s="186"/>
      <c r="AC1298" s="186"/>
      <c r="AD1298" s="186"/>
      <c r="AE1298" s="186"/>
    </row>
    <row r="1299" spans="1:31">
      <c r="A1299" s="186"/>
      <c r="B1299" s="291"/>
      <c r="C1299" s="186"/>
      <c r="D1299" s="186"/>
      <c r="E1299" s="186"/>
      <c r="F1299" s="186"/>
      <c r="G1299" s="186"/>
      <c r="H1299" s="186"/>
      <c r="I1299" s="186"/>
      <c r="J1299" s="186"/>
      <c r="K1299" s="186"/>
      <c r="L1299" s="186"/>
      <c r="M1299" s="186"/>
      <c r="N1299" s="186"/>
      <c r="O1299" s="186"/>
      <c r="P1299" s="186"/>
      <c r="Q1299" s="186"/>
      <c r="R1299" s="186"/>
      <c r="S1299" s="186"/>
      <c r="T1299" s="186"/>
      <c r="U1299" s="186"/>
      <c r="V1299" s="186"/>
      <c r="W1299" s="186"/>
      <c r="X1299" s="186"/>
      <c r="Y1299" s="186"/>
      <c r="Z1299" s="186"/>
      <c r="AA1299" s="186"/>
      <c r="AB1299" s="186"/>
      <c r="AC1299" s="186"/>
      <c r="AD1299" s="186"/>
      <c r="AE1299" s="186"/>
    </row>
    <row r="1300" spans="1:31">
      <c r="A1300" s="186"/>
      <c r="B1300" s="291"/>
      <c r="C1300" s="186"/>
      <c r="D1300" s="186"/>
      <c r="E1300" s="186"/>
      <c r="F1300" s="186"/>
      <c r="G1300" s="186"/>
      <c r="H1300" s="186"/>
      <c r="I1300" s="186"/>
      <c r="J1300" s="186"/>
      <c r="K1300" s="186"/>
      <c r="L1300" s="186"/>
      <c r="M1300" s="186"/>
      <c r="N1300" s="186"/>
      <c r="O1300" s="186"/>
      <c r="P1300" s="186"/>
      <c r="Q1300" s="186"/>
      <c r="R1300" s="186"/>
      <c r="S1300" s="186"/>
      <c r="T1300" s="186"/>
      <c r="U1300" s="186"/>
      <c r="V1300" s="186"/>
      <c r="W1300" s="186"/>
      <c r="X1300" s="186"/>
      <c r="Y1300" s="186"/>
      <c r="Z1300" s="186"/>
      <c r="AA1300" s="186"/>
      <c r="AB1300" s="186"/>
      <c r="AC1300" s="186"/>
      <c r="AD1300" s="186"/>
      <c r="AE1300" s="186"/>
    </row>
    <row r="1301" spans="1:31">
      <c r="A1301" s="186"/>
      <c r="B1301" s="291"/>
      <c r="C1301" s="186"/>
      <c r="D1301" s="186"/>
      <c r="E1301" s="186"/>
      <c r="F1301" s="186"/>
      <c r="G1301" s="186"/>
      <c r="H1301" s="186"/>
      <c r="I1301" s="186"/>
      <c r="J1301" s="186"/>
      <c r="K1301" s="186"/>
      <c r="L1301" s="186"/>
      <c r="M1301" s="186"/>
      <c r="N1301" s="186"/>
      <c r="O1301" s="186"/>
      <c r="P1301" s="186"/>
      <c r="Q1301" s="186"/>
      <c r="R1301" s="186"/>
      <c r="S1301" s="186"/>
      <c r="T1301" s="186"/>
      <c r="U1301" s="186"/>
      <c r="V1301" s="186"/>
      <c r="W1301" s="186"/>
      <c r="X1301" s="186"/>
      <c r="Y1301" s="186"/>
      <c r="Z1301" s="186"/>
      <c r="AA1301" s="186"/>
      <c r="AB1301" s="186"/>
      <c r="AC1301" s="186"/>
      <c r="AD1301" s="186"/>
      <c r="AE1301" s="186"/>
    </row>
    <row r="1302" spans="1:31">
      <c r="A1302" s="186"/>
      <c r="B1302" s="291"/>
      <c r="C1302" s="186"/>
      <c r="D1302" s="186"/>
      <c r="E1302" s="186"/>
      <c r="F1302" s="186"/>
      <c r="G1302" s="186"/>
      <c r="H1302" s="186"/>
      <c r="I1302" s="186"/>
      <c r="J1302" s="186"/>
      <c r="K1302" s="186"/>
      <c r="L1302" s="186"/>
      <c r="M1302" s="186"/>
      <c r="N1302" s="186"/>
      <c r="O1302" s="186"/>
      <c r="P1302" s="186"/>
      <c r="Q1302" s="186"/>
      <c r="R1302" s="186"/>
      <c r="S1302" s="186"/>
      <c r="T1302" s="186"/>
      <c r="U1302" s="186"/>
      <c r="V1302" s="186"/>
      <c r="W1302" s="186"/>
      <c r="X1302" s="186"/>
      <c r="Y1302" s="186"/>
      <c r="Z1302" s="186"/>
      <c r="AA1302" s="186"/>
      <c r="AB1302" s="186"/>
      <c r="AC1302" s="186"/>
      <c r="AD1302" s="186"/>
      <c r="AE1302" s="186"/>
    </row>
    <row r="1303" spans="1:31">
      <c r="A1303" s="186"/>
      <c r="B1303" s="291"/>
      <c r="C1303" s="186"/>
      <c r="D1303" s="186"/>
      <c r="E1303" s="186"/>
      <c r="F1303" s="186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  <c r="V1303" s="186"/>
      <c r="W1303" s="186"/>
      <c r="X1303" s="186"/>
      <c r="Y1303" s="186"/>
      <c r="Z1303" s="186"/>
      <c r="AA1303" s="186"/>
      <c r="AB1303" s="186"/>
      <c r="AC1303" s="186"/>
      <c r="AD1303" s="186"/>
      <c r="AE1303" s="186"/>
    </row>
    <row r="1304" spans="1:31">
      <c r="A1304" s="186"/>
      <c r="B1304" s="291"/>
      <c r="C1304" s="186"/>
      <c r="D1304" s="186"/>
      <c r="E1304" s="186"/>
      <c r="F1304" s="186"/>
      <c r="G1304" s="186"/>
      <c r="H1304" s="186"/>
      <c r="I1304" s="186"/>
      <c r="J1304" s="186"/>
      <c r="K1304" s="186"/>
      <c r="L1304" s="186"/>
      <c r="M1304" s="186"/>
      <c r="N1304" s="186"/>
      <c r="O1304" s="186"/>
      <c r="P1304" s="186"/>
      <c r="Q1304" s="186"/>
      <c r="R1304" s="186"/>
      <c r="S1304" s="186"/>
      <c r="T1304" s="186"/>
      <c r="U1304" s="186"/>
      <c r="V1304" s="186"/>
      <c r="W1304" s="186"/>
      <c r="X1304" s="186"/>
      <c r="Y1304" s="186"/>
      <c r="Z1304" s="186"/>
      <c r="AA1304" s="186"/>
      <c r="AB1304" s="186"/>
      <c r="AC1304" s="186"/>
      <c r="AD1304" s="186"/>
      <c r="AE1304" s="186"/>
    </row>
    <row r="1305" spans="1:31">
      <c r="A1305" s="186"/>
      <c r="B1305" s="291"/>
      <c r="C1305" s="186"/>
      <c r="D1305" s="186"/>
      <c r="E1305" s="186"/>
      <c r="F1305" s="186"/>
      <c r="G1305" s="186"/>
      <c r="H1305" s="186"/>
      <c r="I1305" s="186"/>
      <c r="J1305" s="186"/>
      <c r="K1305" s="186"/>
      <c r="L1305" s="186"/>
      <c r="M1305" s="186"/>
      <c r="N1305" s="186"/>
      <c r="O1305" s="186"/>
      <c r="P1305" s="186"/>
      <c r="Q1305" s="186"/>
      <c r="R1305" s="186"/>
      <c r="S1305" s="186"/>
      <c r="T1305" s="186"/>
      <c r="U1305" s="186"/>
      <c r="V1305" s="186"/>
      <c r="W1305" s="186"/>
      <c r="X1305" s="186"/>
      <c r="Y1305" s="186"/>
      <c r="Z1305" s="186"/>
      <c r="AA1305" s="186"/>
      <c r="AB1305" s="186"/>
      <c r="AC1305" s="186"/>
      <c r="AD1305" s="186"/>
      <c r="AE1305" s="186"/>
    </row>
    <row r="1306" spans="1:31">
      <c r="A1306" s="186"/>
      <c r="B1306" s="291"/>
      <c r="C1306" s="186"/>
      <c r="D1306" s="186"/>
      <c r="E1306" s="186"/>
      <c r="F1306" s="186"/>
      <c r="G1306" s="186"/>
      <c r="H1306" s="186"/>
      <c r="I1306" s="186"/>
      <c r="J1306" s="186"/>
      <c r="K1306" s="186"/>
      <c r="L1306" s="186"/>
      <c r="M1306" s="186"/>
      <c r="N1306" s="186"/>
      <c r="O1306" s="186"/>
      <c r="P1306" s="186"/>
      <c r="Q1306" s="186"/>
      <c r="R1306" s="186"/>
      <c r="S1306" s="186"/>
      <c r="T1306" s="186"/>
      <c r="U1306" s="186"/>
      <c r="V1306" s="186"/>
      <c r="W1306" s="186"/>
      <c r="X1306" s="186"/>
      <c r="Y1306" s="186"/>
      <c r="Z1306" s="186"/>
      <c r="AA1306" s="186"/>
      <c r="AB1306" s="186"/>
      <c r="AC1306" s="186"/>
      <c r="AD1306" s="186"/>
      <c r="AE1306" s="186"/>
    </row>
    <row r="1307" spans="1:31">
      <c r="A1307" s="186"/>
      <c r="B1307" s="291"/>
      <c r="C1307" s="186"/>
      <c r="D1307" s="186"/>
      <c r="E1307" s="186"/>
      <c r="F1307" s="186"/>
      <c r="G1307" s="186"/>
      <c r="H1307" s="186"/>
      <c r="I1307" s="186"/>
      <c r="J1307" s="186"/>
      <c r="K1307" s="186"/>
      <c r="L1307" s="186"/>
      <c r="M1307" s="186"/>
      <c r="N1307" s="186"/>
      <c r="O1307" s="186"/>
      <c r="P1307" s="186"/>
      <c r="Q1307" s="186"/>
      <c r="R1307" s="186"/>
      <c r="S1307" s="186"/>
      <c r="T1307" s="186"/>
      <c r="U1307" s="186"/>
      <c r="V1307" s="186"/>
      <c r="W1307" s="186"/>
      <c r="X1307" s="186"/>
      <c r="Y1307" s="186"/>
      <c r="Z1307" s="186"/>
      <c r="AA1307" s="186"/>
      <c r="AB1307" s="186"/>
      <c r="AC1307" s="186"/>
      <c r="AD1307" s="186"/>
      <c r="AE1307" s="186"/>
    </row>
    <row r="1308" spans="1:31">
      <c r="A1308" s="186"/>
      <c r="B1308" s="291"/>
      <c r="C1308" s="186"/>
      <c r="D1308" s="186"/>
      <c r="E1308" s="186"/>
      <c r="F1308" s="186"/>
      <c r="G1308" s="186"/>
      <c r="H1308" s="186"/>
      <c r="I1308" s="186"/>
      <c r="J1308" s="186"/>
      <c r="K1308" s="186"/>
      <c r="L1308" s="186"/>
      <c r="M1308" s="186"/>
      <c r="N1308" s="186"/>
      <c r="O1308" s="186"/>
      <c r="P1308" s="186"/>
      <c r="Q1308" s="186"/>
      <c r="R1308" s="186"/>
      <c r="S1308" s="186"/>
      <c r="T1308" s="186"/>
      <c r="U1308" s="186"/>
      <c r="V1308" s="186"/>
      <c r="W1308" s="186"/>
      <c r="X1308" s="186"/>
      <c r="Y1308" s="186"/>
      <c r="Z1308" s="186"/>
      <c r="AA1308" s="186"/>
      <c r="AB1308" s="186"/>
      <c r="AC1308" s="186"/>
      <c r="AD1308" s="186"/>
      <c r="AE1308" s="186"/>
    </row>
    <row r="1309" spans="1:31">
      <c r="A1309" s="186"/>
      <c r="B1309" s="291"/>
      <c r="C1309" s="186"/>
      <c r="D1309" s="186"/>
      <c r="E1309" s="186"/>
      <c r="F1309" s="186"/>
      <c r="G1309" s="186"/>
      <c r="H1309" s="186"/>
      <c r="I1309" s="186"/>
      <c r="J1309" s="186"/>
      <c r="K1309" s="186"/>
      <c r="L1309" s="186"/>
      <c r="M1309" s="186"/>
      <c r="N1309" s="186"/>
      <c r="O1309" s="186"/>
      <c r="P1309" s="186"/>
      <c r="Q1309" s="186"/>
      <c r="R1309" s="186"/>
      <c r="S1309" s="186"/>
      <c r="T1309" s="186"/>
      <c r="U1309" s="186"/>
      <c r="V1309" s="186"/>
      <c r="W1309" s="186"/>
      <c r="X1309" s="186"/>
      <c r="Y1309" s="186"/>
      <c r="Z1309" s="186"/>
      <c r="AA1309" s="186"/>
      <c r="AB1309" s="186"/>
      <c r="AC1309" s="186"/>
      <c r="AD1309" s="186"/>
      <c r="AE1309" s="186"/>
    </row>
    <row r="1310" spans="1:31">
      <c r="A1310" s="186"/>
      <c r="B1310" s="291"/>
      <c r="C1310" s="186"/>
      <c r="D1310" s="186"/>
      <c r="E1310" s="186"/>
      <c r="F1310" s="186"/>
      <c r="G1310" s="186"/>
      <c r="H1310" s="186"/>
      <c r="I1310" s="186"/>
      <c r="J1310" s="186"/>
      <c r="K1310" s="186"/>
      <c r="L1310" s="186"/>
      <c r="M1310" s="186"/>
      <c r="N1310" s="186"/>
      <c r="O1310" s="186"/>
      <c r="P1310" s="186"/>
      <c r="Q1310" s="186"/>
      <c r="R1310" s="186"/>
      <c r="S1310" s="186"/>
      <c r="T1310" s="186"/>
      <c r="U1310" s="186"/>
      <c r="V1310" s="186"/>
      <c r="W1310" s="186"/>
      <c r="X1310" s="186"/>
      <c r="Y1310" s="186"/>
      <c r="Z1310" s="186"/>
      <c r="AA1310" s="186"/>
      <c r="AB1310" s="186"/>
      <c r="AC1310" s="186"/>
      <c r="AD1310" s="186"/>
      <c r="AE1310" s="186"/>
    </row>
    <row r="1311" spans="1:31">
      <c r="A1311" s="186"/>
      <c r="B1311" s="291"/>
      <c r="C1311" s="186"/>
      <c r="D1311" s="186"/>
      <c r="E1311" s="186"/>
      <c r="F1311" s="186"/>
      <c r="G1311" s="186"/>
      <c r="H1311" s="186"/>
      <c r="I1311" s="186"/>
      <c r="J1311" s="186"/>
      <c r="K1311" s="186"/>
      <c r="L1311" s="186"/>
      <c r="M1311" s="186"/>
      <c r="N1311" s="186"/>
      <c r="O1311" s="186"/>
      <c r="P1311" s="186"/>
      <c r="Q1311" s="186"/>
      <c r="R1311" s="186"/>
      <c r="S1311" s="186"/>
      <c r="T1311" s="186"/>
      <c r="U1311" s="186"/>
      <c r="V1311" s="186"/>
      <c r="W1311" s="186"/>
      <c r="X1311" s="186"/>
      <c r="Y1311" s="186"/>
      <c r="Z1311" s="186"/>
      <c r="AA1311" s="186"/>
      <c r="AB1311" s="186"/>
      <c r="AC1311" s="186"/>
      <c r="AD1311" s="186"/>
      <c r="AE1311" s="186"/>
    </row>
    <row r="1312" spans="1:31">
      <c r="A1312" s="186"/>
      <c r="B1312" s="291"/>
      <c r="C1312" s="186"/>
      <c r="D1312" s="186"/>
      <c r="E1312" s="186"/>
      <c r="F1312" s="186"/>
      <c r="G1312" s="186"/>
      <c r="H1312" s="186"/>
      <c r="I1312" s="186"/>
      <c r="J1312" s="186"/>
      <c r="K1312" s="186"/>
      <c r="L1312" s="186"/>
      <c r="M1312" s="186"/>
      <c r="N1312" s="186"/>
      <c r="O1312" s="186"/>
      <c r="P1312" s="186"/>
      <c r="Q1312" s="186"/>
      <c r="R1312" s="186"/>
      <c r="S1312" s="186"/>
      <c r="T1312" s="186"/>
      <c r="U1312" s="186"/>
      <c r="V1312" s="186"/>
      <c r="W1312" s="186"/>
      <c r="X1312" s="186"/>
      <c r="Y1312" s="186"/>
      <c r="Z1312" s="186"/>
      <c r="AA1312" s="186"/>
      <c r="AB1312" s="186"/>
      <c r="AC1312" s="186"/>
      <c r="AD1312" s="186"/>
      <c r="AE1312" s="186"/>
    </row>
    <row r="1313" spans="1:31">
      <c r="A1313" s="186"/>
      <c r="B1313" s="291"/>
      <c r="C1313" s="186"/>
      <c r="D1313" s="186"/>
      <c r="E1313" s="186"/>
      <c r="F1313" s="186"/>
      <c r="G1313" s="186"/>
      <c r="H1313" s="186"/>
      <c r="I1313" s="186"/>
      <c r="J1313" s="186"/>
      <c r="K1313" s="186"/>
      <c r="L1313" s="186"/>
      <c r="M1313" s="186"/>
      <c r="N1313" s="186"/>
      <c r="O1313" s="186"/>
      <c r="P1313" s="186"/>
      <c r="Q1313" s="186"/>
      <c r="R1313" s="186"/>
      <c r="S1313" s="186"/>
      <c r="T1313" s="186"/>
      <c r="U1313" s="186"/>
      <c r="V1313" s="186"/>
      <c r="W1313" s="186"/>
      <c r="X1313" s="186"/>
      <c r="Y1313" s="186"/>
      <c r="Z1313" s="186"/>
      <c r="AA1313" s="186"/>
      <c r="AB1313" s="186"/>
      <c r="AC1313" s="186"/>
      <c r="AD1313" s="186"/>
      <c r="AE1313" s="186"/>
    </row>
    <row r="1314" spans="1:31">
      <c r="A1314" s="186"/>
      <c r="B1314" s="291"/>
      <c r="C1314" s="186"/>
      <c r="D1314" s="186"/>
      <c r="E1314" s="186"/>
      <c r="F1314" s="186"/>
      <c r="G1314" s="186"/>
      <c r="H1314" s="186"/>
      <c r="I1314" s="186"/>
      <c r="J1314" s="186"/>
      <c r="K1314" s="186"/>
      <c r="L1314" s="186"/>
      <c r="M1314" s="186"/>
      <c r="N1314" s="186"/>
      <c r="O1314" s="186"/>
      <c r="P1314" s="186"/>
      <c r="Q1314" s="186"/>
      <c r="R1314" s="186"/>
      <c r="S1314" s="186"/>
      <c r="T1314" s="186"/>
      <c r="U1314" s="186"/>
      <c r="V1314" s="186"/>
      <c r="W1314" s="186"/>
      <c r="X1314" s="186"/>
      <c r="Y1314" s="186"/>
      <c r="Z1314" s="186"/>
      <c r="AA1314" s="186"/>
      <c r="AB1314" s="186"/>
      <c r="AC1314" s="186"/>
      <c r="AD1314" s="186"/>
      <c r="AE1314" s="186"/>
    </row>
    <row r="1315" spans="1:31">
      <c r="A1315" s="186"/>
      <c r="B1315" s="291"/>
      <c r="C1315" s="186"/>
      <c r="D1315" s="186"/>
      <c r="E1315" s="186"/>
      <c r="F1315" s="186"/>
      <c r="G1315" s="186"/>
      <c r="H1315" s="186"/>
      <c r="I1315" s="186"/>
      <c r="J1315" s="186"/>
      <c r="K1315" s="186"/>
      <c r="L1315" s="186"/>
      <c r="M1315" s="186"/>
      <c r="N1315" s="186"/>
      <c r="O1315" s="186"/>
      <c r="P1315" s="186"/>
      <c r="Q1315" s="186"/>
      <c r="R1315" s="186"/>
      <c r="S1315" s="186"/>
      <c r="T1315" s="186"/>
      <c r="U1315" s="186"/>
      <c r="V1315" s="186"/>
      <c r="W1315" s="186"/>
      <c r="X1315" s="186"/>
      <c r="Y1315" s="186"/>
      <c r="Z1315" s="186"/>
      <c r="AA1315" s="186"/>
      <c r="AB1315" s="186"/>
      <c r="AC1315" s="186"/>
      <c r="AD1315" s="186"/>
      <c r="AE1315" s="186"/>
    </row>
    <row r="1316" spans="1:31">
      <c r="A1316" s="186"/>
      <c r="B1316" s="291"/>
      <c r="C1316" s="186"/>
      <c r="D1316" s="186"/>
      <c r="E1316" s="186"/>
      <c r="F1316" s="186"/>
      <c r="G1316" s="186"/>
      <c r="H1316" s="186"/>
      <c r="I1316" s="186"/>
      <c r="J1316" s="186"/>
      <c r="K1316" s="186"/>
      <c r="L1316" s="186"/>
      <c r="M1316" s="186"/>
      <c r="N1316" s="186"/>
      <c r="O1316" s="186"/>
      <c r="P1316" s="186"/>
      <c r="Q1316" s="186"/>
      <c r="R1316" s="186"/>
      <c r="S1316" s="186"/>
      <c r="T1316" s="186"/>
      <c r="U1316" s="186"/>
      <c r="V1316" s="186"/>
      <c r="W1316" s="186"/>
      <c r="X1316" s="186"/>
      <c r="Y1316" s="186"/>
      <c r="Z1316" s="186"/>
      <c r="AA1316" s="186"/>
      <c r="AB1316" s="186"/>
      <c r="AC1316" s="186"/>
      <c r="AD1316" s="186"/>
      <c r="AE1316" s="186"/>
    </row>
    <row r="1317" spans="1:31">
      <c r="A1317" s="186"/>
      <c r="B1317" s="291"/>
      <c r="C1317" s="186"/>
      <c r="D1317" s="186"/>
      <c r="E1317" s="186"/>
      <c r="F1317" s="186"/>
      <c r="G1317" s="186"/>
      <c r="H1317" s="186"/>
      <c r="I1317" s="186"/>
      <c r="J1317" s="186"/>
      <c r="K1317" s="186"/>
      <c r="L1317" s="186"/>
      <c r="M1317" s="186"/>
      <c r="N1317" s="186"/>
      <c r="O1317" s="186"/>
      <c r="P1317" s="186"/>
      <c r="Q1317" s="186"/>
      <c r="R1317" s="186"/>
      <c r="S1317" s="186"/>
      <c r="T1317" s="186"/>
      <c r="U1317" s="186"/>
      <c r="V1317" s="186"/>
      <c r="W1317" s="186"/>
      <c r="X1317" s="186"/>
      <c r="Y1317" s="186"/>
      <c r="Z1317" s="186"/>
      <c r="AA1317" s="186"/>
      <c r="AB1317" s="186"/>
      <c r="AC1317" s="186"/>
      <c r="AD1317" s="186"/>
      <c r="AE1317" s="186"/>
    </row>
    <row r="1318" spans="1:31">
      <c r="A1318" s="186"/>
      <c r="B1318" s="291"/>
      <c r="C1318" s="186"/>
      <c r="D1318" s="186"/>
      <c r="E1318" s="186"/>
      <c r="F1318" s="186"/>
      <c r="G1318" s="186"/>
      <c r="H1318" s="186"/>
      <c r="I1318" s="186"/>
      <c r="J1318" s="186"/>
      <c r="K1318" s="186"/>
      <c r="L1318" s="186"/>
      <c r="M1318" s="186"/>
      <c r="N1318" s="186"/>
      <c r="O1318" s="186"/>
      <c r="P1318" s="186"/>
      <c r="Q1318" s="186"/>
      <c r="R1318" s="186"/>
      <c r="S1318" s="186"/>
      <c r="T1318" s="186"/>
      <c r="U1318" s="186"/>
      <c r="V1318" s="186"/>
      <c r="W1318" s="186"/>
      <c r="X1318" s="186"/>
      <c r="Y1318" s="186"/>
      <c r="Z1318" s="186"/>
      <c r="AA1318" s="186"/>
      <c r="AB1318" s="186"/>
      <c r="AC1318" s="186"/>
      <c r="AD1318" s="186"/>
      <c r="AE1318" s="186"/>
    </row>
    <row r="1319" spans="1:31">
      <c r="A1319" s="186"/>
      <c r="B1319" s="291"/>
      <c r="C1319" s="186"/>
      <c r="D1319" s="186"/>
      <c r="E1319" s="186"/>
      <c r="F1319" s="186"/>
      <c r="G1319" s="186"/>
      <c r="H1319" s="186"/>
      <c r="I1319" s="186"/>
      <c r="J1319" s="186"/>
      <c r="K1319" s="186"/>
      <c r="L1319" s="186"/>
      <c r="M1319" s="186"/>
      <c r="N1319" s="186"/>
      <c r="O1319" s="186"/>
      <c r="P1319" s="186"/>
      <c r="Q1319" s="186"/>
      <c r="R1319" s="186"/>
      <c r="S1319" s="186"/>
      <c r="T1319" s="186"/>
      <c r="U1319" s="186"/>
      <c r="V1319" s="186"/>
      <c r="W1319" s="186"/>
      <c r="X1319" s="186"/>
      <c r="Y1319" s="186"/>
      <c r="Z1319" s="186"/>
      <c r="AA1319" s="186"/>
      <c r="AB1319" s="186"/>
      <c r="AC1319" s="186"/>
      <c r="AD1319" s="186"/>
      <c r="AE1319" s="186"/>
    </row>
    <row r="1320" spans="1:31">
      <c r="A1320" s="186"/>
      <c r="B1320" s="291"/>
      <c r="C1320" s="186"/>
      <c r="D1320" s="186"/>
      <c r="E1320" s="186"/>
      <c r="F1320" s="186"/>
      <c r="G1320" s="186"/>
      <c r="H1320" s="186"/>
      <c r="I1320" s="186"/>
      <c r="J1320" s="186"/>
      <c r="K1320" s="186"/>
      <c r="L1320" s="186"/>
      <c r="M1320" s="186"/>
      <c r="N1320" s="186"/>
      <c r="O1320" s="186"/>
      <c r="P1320" s="186"/>
      <c r="Q1320" s="186"/>
      <c r="R1320" s="186"/>
      <c r="S1320" s="186"/>
      <c r="T1320" s="186"/>
      <c r="U1320" s="186"/>
      <c r="V1320" s="186"/>
      <c r="W1320" s="186"/>
      <c r="X1320" s="186"/>
      <c r="Y1320" s="186"/>
      <c r="Z1320" s="186"/>
      <c r="AA1320" s="186"/>
      <c r="AB1320" s="186"/>
      <c r="AC1320" s="186"/>
      <c r="AD1320" s="186"/>
      <c r="AE1320" s="186"/>
    </row>
    <row r="1321" spans="1:31">
      <c r="A1321" s="186"/>
      <c r="B1321" s="291"/>
      <c r="C1321" s="186"/>
      <c r="D1321" s="186"/>
      <c r="E1321" s="186"/>
      <c r="F1321" s="186"/>
      <c r="G1321" s="186"/>
      <c r="H1321" s="186"/>
      <c r="I1321" s="186"/>
      <c r="J1321" s="186"/>
      <c r="K1321" s="186"/>
      <c r="L1321" s="186"/>
      <c r="M1321" s="186"/>
      <c r="N1321" s="186"/>
      <c r="O1321" s="186"/>
      <c r="P1321" s="186"/>
      <c r="Q1321" s="186"/>
      <c r="R1321" s="186"/>
      <c r="S1321" s="186"/>
      <c r="T1321" s="186"/>
      <c r="U1321" s="186"/>
      <c r="V1321" s="186"/>
      <c r="W1321" s="186"/>
      <c r="X1321" s="186"/>
      <c r="Y1321" s="186"/>
      <c r="Z1321" s="186"/>
      <c r="AA1321" s="186"/>
      <c r="AB1321" s="186"/>
      <c r="AC1321" s="186"/>
      <c r="AD1321" s="186"/>
      <c r="AE1321" s="186"/>
    </row>
    <row r="1322" spans="1:31">
      <c r="A1322" s="186"/>
      <c r="B1322" s="291"/>
      <c r="C1322" s="186"/>
      <c r="D1322" s="186"/>
      <c r="E1322" s="186"/>
      <c r="F1322" s="186"/>
      <c r="G1322" s="186"/>
      <c r="H1322" s="186"/>
      <c r="I1322" s="186"/>
      <c r="J1322" s="186"/>
      <c r="K1322" s="186"/>
      <c r="L1322" s="186"/>
      <c r="M1322" s="186"/>
      <c r="N1322" s="186"/>
      <c r="O1322" s="186"/>
      <c r="P1322" s="186"/>
      <c r="Q1322" s="186"/>
      <c r="R1322" s="186"/>
      <c r="S1322" s="186"/>
      <c r="T1322" s="186"/>
      <c r="U1322" s="186"/>
      <c r="V1322" s="186"/>
      <c r="W1322" s="186"/>
      <c r="X1322" s="186"/>
      <c r="Y1322" s="186"/>
      <c r="Z1322" s="186"/>
      <c r="AA1322" s="186"/>
      <c r="AB1322" s="186"/>
      <c r="AC1322" s="186"/>
      <c r="AD1322" s="186"/>
      <c r="AE1322" s="186"/>
    </row>
    <row r="1323" spans="1:31">
      <c r="A1323" s="186"/>
      <c r="B1323" s="291"/>
      <c r="C1323" s="186"/>
      <c r="D1323" s="186"/>
      <c r="E1323" s="186"/>
      <c r="F1323" s="186"/>
      <c r="G1323" s="186"/>
      <c r="H1323" s="186"/>
      <c r="I1323" s="186"/>
      <c r="J1323" s="186"/>
      <c r="K1323" s="186"/>
      <c r="L1323" s="186"/>
      <c r="M1323" s="186"/>
      <c r="N1323" s="186"/>
      <c r="O1323" s="186"/>
      <c r="P1323" s="186"/>
      <c r="Q1323" s="186"/>
      <c r="R1323" s="186"/>
      <c r="S1323" s="186"/>
      <c r="T1323" s="186"/>
      <c r="U1323" s="186"/>
      <c r="V1323" s="186"/>
      <c r="W1323" s="186"/>
      <c r="X1323" s="186"/>
      <c r="Y1323" s="186"/>
      <c r="Z1323" s="186"/>
      <c r="AA1323" s="186"/>
      <c r="AB1323" s="186"/>
      <c r="AC1323" s="186"/>
      <c r="AD1323" s="186"/>
      <c r="AE1323" s="186"/>
    </row>
    <row r="1324" spans="1:31">
      <c r="A1324" s="186"/>
      <c r="B1324" s="291"/>
      <c r="C1324" s="186"/>
      <c r="D1324" s="186"/>
      <c r="E1324" s="186"/>
      <c r="F1324" s="186"/>
      <c r="G1324" s="186"/>
      <c r="H1324" s="186"/>
      <c r="I1324" s="186"/>
      <c r="J1324" s="186"/>
      <c r="K1324" s="186"/>
      <c r="L1324" s="186"/>
      <c r="M1324" s="186"/>
      <c r="N1324" s="186"/>
      <c r="O1324" s="186"/>
      <c r="P1324" s="186"/>
      <c r="Q1324" s="186"/>
      <c r="R1324" s="186"/>
      <c r="S1324" s="186"/>
      <c r="T1324" s="186"/>
      <c r="U1324" s="186"/>
      <c r="V1324" s="186"/>
      <c r="W1324" s="186"/>
      <c r="X1324" s="186"/>
      <c r="Y1324" s="186"/>
      <c r="Z1324" s="186"/>
      <c r="AA1324" s="186"/>
      <c r="AB1324" s="186"/>
      <c r="AC1324" s="186"/>
      <c r="AD1324" s="186"/>
      <c r="AE1324" s="186"/>
    </row>
    <row r="1325" spans="1:31">
      <c r="A1325" s="186"/>
      <c r="B1325" s="291"/>
      <c r="C1325" s="186"/>
      <c r="D1325" s="186"/>
      <c r="E1325" s="186"/>
      <c r="F1325" s="186"/>
      <c r="G1325" s="186"/>
      <c r="H1325" s="186"/>
      <c r="I1325" s="186"/>
      <c r="J1325" s="186"/>
      <c r="K1325" s="186"/>
      <c r="L1325" s="186"/>
      <c r="M1325" s="186"/>
      <c r="N1325" s="186"/>
      <c r="O1325" s="186"/>
      <c r="P1325" s="186"/>
      <c r="Q1325" s="186"/>
      <c r="R1325" s="186"/>
      <c r="S1325" s="186"/>
      <c r="T1325" s="186"/>
      <c r="U1325" s="186"/>
      <c r="V1325" s="186"/>
      <c r="W1325" s="186"/>
      <c r="X1325" s="186"/>
      <c r="Y1325" s="186"/>
      <c r="Z1325" s="186"/>
      <c r="AA1325" s="186"/>
      <c r="AB1325" s="186"/>
      <c r="AC1325" s="186"/>
      <c r="AD1325" s="186"/>
      <c r="AE1325" s="186"/>
    </row>
    <row r="1326" spans="1:31">
      <c r="A1326" s="186"/>
      <c r="B1326" s="291"/>
      <c r="C1326" s="186"/>
      <c r="D1326" s="186"/>
      <c r="E1326" s="186"/>
      <c r="F1326" s="186"/>
      <c r="G1326" s="186"/>
      <c r="H1326" s="186"/>
      <c r="I1326" s="186"/>
      <c r="J1326" s="186"/>
      <c r="K1326" s="186"/>
      <c r="L1326" s="186"/>
      <c r="M1326" s="186"/>
      <c r="N1326" s="186"/>
      <c r="O1326" s="186"/>
      <c r="P1326" s="186"/>
      <c r="Q1326" s="186"/>
      <c r="R1326" s="186"/>
      <c r="S1326" s="186"/>
      <c r="T1326" s="186"/>
      <c r="U1326" s="186"/>
      <c r="V1326" s="186"/>
      <c r="W1326" s="186"/>
      <c r="X1326" s="186"/>
      <c r="Y1326" s="186"/>
      <c r="Z1326" s="186"/>
      <c r="AA1326" s="186"/>
      <c r="AB1326" s="186"/>
      <c r="AC1326" s="186"/>
      <c r="AD1326" s="186"/>
      <c r="AE1326" s="186"/>
    </row>
    <row r="1327" spans="1:31">
      <c r="A1327" s="186"/>
      <c r="B1327" s="291"/>
      <c r="C1327" s="186"/>
      <c r="D1327" s="186"/>
      <c r="E1327" s="186"/>
      <c r="F1327" s="186"/>
      <c r="G1327" s="186"/>
      <c r="H1327" s="186"/>
      <c r="I1327" s="186"/>
      <c r="J1327" s="186"/>
      <c r="K1327" s="186"/>
      <c r="L1327" s="186"/>
      <c r="M1327" s="186"/>
      <c r="N1327" s="186"/>
      <c r="O1327" s="186"/>
      <c r="P1327" s="186"/>
      <c r="Q1327" s="186"/>
      <c r="R1327" s="186"/>
      <c r="S1327" s="186"/>
      <c r="T1327" s="186"/>
      <c r="U1327" s="186"/>
      <c r="V1327" s="186"/>
      <c r="W1327" s="186"/>
      <c r="X1327" s="186"/>
      <c r="Y1327" s="186"/>
      <c r="Z1327" s="186"/>
      <c r="AA1327" s="186"/>
      <c r="AB1327" s="186"/>
      <c r="AC1327" s="186"/>
      <c r="AD1327" s="186"/>
      <c r="AE1327" s="186"/>
    </row>
    <row r="1328" spans="1:31">
      <c r="A1328" s="186"/>
      <c r="B1328" s="291"/>
      <c r="C1328" s="186"/>
      <c r="D1328" s="186"/>
      <c r="E1328" s="186"/>
      <c r="F1328" s="186"/>
      <c r="G1328" s="186"/>
      <c r="H1328" s="186"/>
      <c r="I1328" s="186"/>
      <c r="J1328" s="186"/>
      <c r="K1328" s="186"/>
      <c r="L1328" s="186"/>
      <c r="M1328" s="186"/>
      <c r="N1328" s="186"/>
      <c r="O1328" s="186"/>
      <c r="P1328" s="186"/>
      <c r="Q1328" s="186"/>
      <c r="R1328" s="186"/>
      <c r="S1328" s="186"/>
      <c r="T1328" s="186"/>
      <c r="U1328" s="186"/>
      <c r="V1328" s="186"/>
      <c r="W1328" s="186"/>
      <c r="X1328" s="186"/>
      <c r="Y1328" s="186"/>
      <c r="Z1328" s="186"/>
      <c r="AA1328" s="186"/>
      <c r="AB1328" s="186"/>
      <c r="AC1328" s="186"/>
      <c r="AD1328" s="186"/>
      <c r="AE1328" s="186"/>
    </row>
    <row r="1329" spans="1:31">
      <c r="A1329" s="186"/>
      <c r="B1329" s="291"/>
      <c r="C1329" s="186"/>
      <c r="D1329" s="186"/>
      <c r="E1329" s="186"/>
      <c r="F1329" s="186"/>
      <c r="G1329" s="186"/>
      <c r="H1329" s="186"/>
      <c r="I1329" s="186"/>
      <c r="J1329" s="186"/>
      <c r="K1329" s="186"/>
      <c r="L1329" s="186"/>
      <c r="M1329" s="186"/>
      <c r="N1329" s="186"/>
      <c r="O1329" s="186"/>
      <c r="P1329" s="186"/>
      <c r="Q1329" s="186"/>
      <c r="R1329" s="186"/>
      <c r="S1329" s="186"/>
      <c r="T1329" s="186"/>
      <c r="U1329" s="186"/>
      <c r="V1329" s="186"/>
      <c r="W1329" s="186"/>
      <c r="X1329" s="186"/>
      <c r="Y1329" s="186"/>
      <c r="Z1329" s="186"/>
      <c r="AA1329" s="186"/>
      <c r="AB1329" s="186"/>
      <c r="AC1329" s="186"/>
      <c r="AD1329" s="186"/>
      <c r="AE1329" s="186"/>
    </row>
    <row r="1330" spans="1:31">
      <c r="A1330" s="186"/>
      <c r="B1330" s="291"/>
      <c r="C1330" s="186"/>
      <c r="D1330" s="186"/>
      <c r="E1330" s="186"/>
      <c r="F1330" s="186"/>
      <c r="G1330" s="186"/>
      <c r="H1330" s="186"/>
      <c r="I1330" s="186"/>
      <c r="J1330" s="186"/>
      <c r="K1330" s="186"/>
      <c r="L1330" s="186"/>
      <c r="M1330" s="186"/>
      <c r="N1330" s="186"/>
      <c r="O1330" s="186"/>
      <c r="P1330" s="186"/>
      <c r="Q1330" s="186"/>
      <c r="R1330" s="186"/>
      <c r="S1330" s="186"/>
      <c r="T1330" s="186"/>
      <c r="U1330" s="186"/>
      <c r="V1330" s="186"/>
      <c r="W1330" s="186"/>
      <c r="X1330" s="186"/>
      <c r="Y1330" s="186"/>
      <c r="Z1330" s="186"/>
      <c r="AA1330" s="186"/>
      <c r="AB1330" s="186"/>
      <c r="AC1330" s="186"/>
      <c r="AD1330" s="186"/>
      <c r="AE1330" s="186"/>
    </row>
    <row r="1331" spans="1:31">
      <c r="A1331" s="186"/>
      <c r="B1331" s="291"/>
      <c r="C1331" s="186"/>
      <c r="D1331" s="186"/>
      <c r="E1331" s="186"/>
      <c r="F1331" s="186"/>
      <c r="G1331" s="186"/>
      <c r="H1331" s="186"/>
      <c r="I1331" s="186"/>
      <c r="J1331" s="186"/>
      <c r="K1331" s="186"/>
      <c r="L1331" s="186"/>
      <c r="M1331" s="186"/>
      <c r="N1331" s="186"/>
      <c r="O1331" s="186"/>
      <c r="P1331" s="186"/>
      <c r="Q1331" s="186"/>
      <c r="R1331" s="186"/>
      <c r="S1331" s="186"/>
      <c r="T1331" s="186"/>
      <c r="U1331" s="186"/>
      <c r="V1331" s="186"/>
      <c r="W1331" s="186"/>
      <c r="X1331" s="186"/>
      <c r="Y1331" s="186"/>
      <c r="Z1331" s="186"/>
      <c r="AA1331" s="186"/>
      <c r="AB1331" s="186"/>
      <c r="AC1331" s="186"/>
      <c r="AD1331" s="186"/>
      <c r="AE1331" s="186"/>
    </row>
    <row r="1332" spans="1:31">
      <c r="A1332" s="186"/>
      <c r="B1332" s="291"/>
      <c r="C1332" s="186"/>
      <c r="D1332" s="186"/>
      <c r="E1332" s="186"/>
      <c r="F1332" s="186"/>
      <c r="G1332" s="186"/>
      <c r="H1332" s="186"/>
      <c r="I1332" s="186"/>
      <c r="J1332" s="186"/>
      <c r="K1332" s="186"/>
      <c r="L1332" s="186"/>
      <c r="M1332" s="186"/>
      <c r="N1332" s="186"/>
      <c r="O1332" s="186"/>
      <c r="P1332" s="186"/>
      <c r="Q1332" s="186"/>
      <c r="R1332" s="186"/>
      <c r="S1332" s="186"/>
      <c r="T1332" s="186"/>
      <c r="U1332" s="186"/>
      <c r="V1332" s="186"/>
      <c r="W1332" s="186"/>
      <c r="X1332" s="186"/>
      <c r="Y1332" s="186"/>
      <c r="Z1332" s="186"/>
      <c r="AA1332" s="186"/>
      <c r="AB1332" s="186"/>
      <c r="AC1332" s="186"/>
      <c r="AD1332" s="186"/>
      <c r="AE1332" s="186"/>
    </row>
    <row r="1333" spans="1:31">
      <c r="A1333" s="186"/>
      <c r="B1333" s="291"/>
      <c r="C1333" s="186"/>
      <c r="D1333" s="186"/>
      <c r="E1333" s="186"/>
      <c r="F1333" s="186"/>
      <c r="G1333" s="186"/>
      <c r="H1333" s="186"/>
      <c r="I1333" s="186"/>
      <c r="J1333" s="186"/>
      <c r="K1333" s="186"/>
      <c r="L1333" s="186"/>
      <c r="M1333" s="186"/>
      <c r="N1333" s="186"/>
      <c r="O1333" s="186"/>
      <c r="P1333" s="186"/>
      <c r="Q1333" s="186"/>
      <c r="R1333" s="186"/>
      <c r="S1333" s="186"/>
      <c r="T1333" s="186"/>
      <c r="U1333" s="186"/>
      <c r="V1333" s="186"/>
      <c r="W1333" s="186"/>
      <c r="X1333" s="186"/>
      <c r="Y1333" s="186"/>
      <c r="Z1333" s="186"/>
      <c r="AA1333" s="186"/>
      <c r="AB1333" s="186"/>
      <c r="AC1333" s="186"/>
      <c r="AD1333" s="186"/>
      <c r="AE1333" s="186"/>
    </row>
    <row r="1334" spans="1:31">
      <c r="A1334" s="186"/>
      <c r="B1334" s="291"/>
      <c r="C1334" s="186"/>
      <c r="D1334" s="186"/>
      <c r="E1334" s="186"/>
      <c r="F1334" s="186"/>
      <c r="G1334" s="186"/>
      <c r="H1334" s="186"/>
      <c r="I1334" s="186"/>
      <c r="J1334" s="186"/>
      <c r="K1334" s="186"/>
      <c r="L1334" s="186"/>
      <c r="M1334" s="186"/>
      <c r="N1334" s="186"/>
      <c r="O1334" s="186"/>
      <c r="P1334" s="186"/>
      <c r="Q1334" s="186"/>
      <c r="R1334" s="186"/>
      <c r="S1334" s="186"/>
      <c r="T1334" s="186"/>
      <c r="U1334" s="186"/>
      <c r="V1334" s="186"/>
      <c r="W1334" s="186"/>
      <c r="X1334" s="186"/>
      <c r="Y1334" s="186"/>
      <c r="Z1334" s="186"/>
      <c r="AA1334" s="186"/>
      <c r="AB1334" s="186"/>
      <c r="AC1334" s="186"/>
      <c r="AD1334" s="186"/>
      <c r="AE1334" s="186"/>
    </row>
    <row r="1335" spans="1:31">
      <c r="A1335" s="186"/>
      <c r="B1335" s="291"/>
      <c r="C1335" s="186"/>
      <c r="D1335" s="186"/>
      <c r="E1335" s="186"/>
      <c r="F1335" s="186"/>
      <c r="G1335" s="186"/>
      <c r="H1335" s="186"/>
      <c r="I1335" s="186"/>
      <c r="J1335" s="186"/>
      <c r="K1335" s="186"/>
      <c r="L1335" s="186"/>
      <c r="M1335" s="186"/>
      <c r="N1335" s="186"/>
      <c r="O1335" s="186"/>
      <c r="P1335" s="186"/>
      <c r="Q1335" s="186"/>
      <c r="R1335" s="186"/>
      <c r="S1335" s="186"/>
      <c r="T1335" s="186"/>
      <c r="U1335" s="186"/>
      <c r="V1335" s="186"/>
      <c r="W1335" s="186"/>
      <c r="X1335" s="186"/>
      <c r="Y1335" s="186"/>
      <c r="Z1335" s="186"/>
      <c r="AA1335" s="186"/>
      <c r="AB1335" s="186"/>
      <c r="AC1335" s="186"/>
      <c r="AD1335" s="186"/>
      <c r="AE1335" s="186"/>
    </row>
    <row r="1336" spans="1:31">
      <c r="A1336" s="186"/>
      <c r="B1336" s="291"/>
      <c r="C1336" s="186"/>
      <c r="D1336" s="186"/>
      <c r="E1336" s="186"/>
      <c r="F1336" s="186"/>
      <c r="G1336" s="186"/>
      <c r="H1336" s="186"/>
      <c r="I1336" s="186"/>
      <c r="J1336" s="186"/>
      <c r="K1336" s="186"/>
      <c r="L1336" s="186"/>
      <c r="M1336" s="186"/>
      <c r="N1336" s="186"/>
      <c r="O1336" s="186"/>
      <c r="P1336" s="186"/>
      <c r="Q1336" s="186"/>
      <c r="R1336" s="186"/>
      <c r="S1336" s="186"/>
      <c r="T1336" s="186"/>
      <c r="U1336" s="186"/>
      <c r="V1336" s="186"/>
      <c r="W1336" s="186"/>
      <c r="X1336" s="186"/>
      <c r="Y1336" s="186"/>
      <c r="Z1336" s="186"/>
      <c r="AA1336" s="186"/>
      <c r="AB1336" s="186"/>
      <c r="AC1336" s="186"/>
      <c r="AD1336" s="186"/>
      <c r="AE1336" s="186"/>
    </row>
    <row r="1337" spans="1:31">
      <c r="A1337" s="186"/>
      <c r="B1337" s="291"/>
      <c r="C1337" s="186"/>
      <c r="D1337" s="186"/>
      <c r="E1337" s="186"/>
      <c r="F1337" s="186"/>
      <c r="G1337" s="186"/>
      <c r="H1337" s="186"/>
      <c r="I1337" s="186"/>
      <c r="J1337" s="186"/>
      <c r="K1337" s="186"/>
      <c r="L1337" s="186"/>
      <c r="M1337" s="186"/>
      <c r="N1337" s="186"/>
      <c r="O1337" s="186"/>
      <c r="P1337" s="186"/>
      <c r="Q1337" s="186"/>
      <c r="R1337" s="186"/>
      <c r="S1337" s="186"/>
      <c r="T1337" s="186"/>
      <c r="U1337" s="186"/>
      <c r="V1337" s="186"/>
      <c r="W1337" s="186"/>
      <c r="X1337" s="186"/>
      <c r="Y1337" s="186"/>
      <c r="Z1337" s="186"/>
      <c r="AA1337" s="186"/>
      <c r="AB1337" s="186"/>
      <c r="AC1337" s="186"/>
      <c r="AD1337" s="186"/>
      <c r="AE1337" s="186"/>
    </row>
    <row r="1338" spans="1:31">
      <c r="A1338" s="186"/>
      <c r="B1338" s="291"/>
      <c r="C1338" s="186"/>
      <c r="D1338" s="186"/>
      <c r="E1338" s="186"/>
      <c r="F1338" s="186"/>
      <c r="G1338" s="186"/>
      <c r="H1338" s="186"/>
      <c r="I1338" s="186"/>
      <c r="J1338" s="186"/>
      <c r="K1338" s="186"/>
      <c r="L1338" s="186"/>
      <c r="M1338" s="186"/>
      <c r="N1338" s="186"/>
      <c r="O1338" s="186"/>
      <c r="P1338" s="186"/>
      <c r="Q1338" s="186"/>
      <c r="R1338" s="186"/>
      <c r="S1338" s="186"/>
      <c r="T1338" s="186"/>
      <c r="U1338" s="186"/>
      <c r="V1338" s="186"/>
      <c r="W1338" s="186"/>
      <c r="X1338" s="186"/>
      <c r="Y1338" s="186"/>
      <c r="Z1338" s="186"/>
      <c r="AA1338" s="186"/>
      <c r="AB1338" s="186"/>
      <c r="AC1338" s="186"/>
      <c r="AD1338" s="186"/>
      <c r="AE1338" s="186"/>
    </row>
    <row r="1339" spans="1:31">
      <c r="A1339" s="186"/>
      <c r="B1339" s="291"/>
      <c r="C1339" s="186"/>
      <c r="D1339" s="186"/>
      <c r="E1339" s="186"/>
      <c r="F1339" s="186"/>
      <c r="G1339" s="186"/>
      <c r="H1339" s="186"/>
      <c r="I1339" s="186"/>
      <c r="J1339" s="186"/>
      <c r="K1339" s="186"/>
      <c r="L1339" s="186"/>
      <c r="M1339" s="186"/>
      <c r="N1339" s="186"/>
      <c r="O1339" s="186"/>
      <c r="P1339" s="186"/>
      <c r="Q1339" s="186"/>
      <c r="R1339" s="186"/>
      <c r="S1339" s="186"/>
      <c r="T1339" s="186"/>
      <c r="U1339" s="186"/>
      <c r="V1339" s="186"/>
      <c r="W1339" s="186"/>
      <c r="X1339" s="186"/>
      <c r="Y1339" s="186"/>
      <c r="Z1339" s="186"/>
      <c r="AA1339" s="186"/>
      <c r="AB1339" s="186"/>
      <c r="AC1339" s="186"/>
      <c r="AD1339" s="186"/>
      <c r="AE1339" s="186"/>
    </row>
    <row r="1340" spans="1:31">
      <c r="A1340" s="186"/>
      <c r="B1340" s="291"/>
      <c r="C1340" s="186"/>
      <c r="D1340" s="186"/>
      <c r="E1340" s="186"/>
      <c r="F1340" s="186"/>
      <c r="G1340" s="186"/>
      <c r="H1340" s="186"/>
      <c r="I1340" s="186"/>
      <c r="J1340" s="186"/>
      <c r="K1340" s="186"/>
      <c r="L1340" s="186"/>
      <c r="M1340" s="186"/>
      <c r="N1340" s="186"/>
      <c r="O1340" s="186"/>
      <c r="P1340" s="186"/>
      <c r="Q1340" s="186"/>
      <c r="R1340" s="186"/>
      <c r="S1340" s="186"/>
      <c r="T1340" s="186"/>
      <c r="U1340" s="186"/>
      <c r="V1340" s="186"/>
      <c r="W1340" s="186"/>
      <c r="X1340" s="186"/>
      <c r="Y1340" s="186"/>
      <c r="Z1340" s="186"/>
      <c r="AA1340" s="186"/>
      <c r="AB1340" s="186"/>
      <c r="AC1340" s="186"/>
      <c r="AD1340" s="186"/>
      <c r="AE1340" s="186"/>
    </row>
    <row r="1341" spans="1:31">
      <c r="A1341" s="186"/>
      <c r="B1341" s="291"/>
      <c r="C1341" s="186"/>
      <c r="D1341" s="186"/>
      <c r="E1341" s="186"/>
      <c r="F1341" s="186"/>
      <c r="G1341" s="186"/>
      <c r="H1341" s="186"/>
      <c r="I1341" s="186"/>
      <c r="J1341" s="186"/>
      <c r="K1341" s="186"/>
      <c r="L1341" s="186"/>
      <c r="M1341" s="186"/>
      <c r="N1341" s="186"/>
      <c r="O1341" s="186"/>
      <c r="P1341" s="186"/>
      <c r="Q1341" s="186"/>
      <c r="R1341" s="186"/>
      <c r="S1341" s="186"/>
      <c r="T1341" s="186"/>
      <c r="U1341" s="186"/>
      <c r="V1341" s="186"/>
      <c r="W1341" s="186"/>
      <c r="X1341" s="186"/>
      <c r="Y1341" s="186"/>
      <c r="Z1341" s="186"/>
      <c r="AA1341" s="186"/>
      <c r="AB1341" s="186"/>
      <c r="AC1341" s="186"/>
      <c r="AD1341" s="186"/>
      <c r="AE1341" s="186"/>
    </row>
    <row r="1342" spans="1:31">
      <c r="A1342" s="186"/>
      <c r="B1342" s="291"/>
      <c r="C1342" s="186"/>
      <c r="D1342" s="186"/>
      <c r="E1342" s="186"/>
      <c r="F1342" s="186"/>
      <c r="G1342" s="186"/>
      <c r="H1342" s="186"/>
      <c r="I1342" s="186"/>
      <c r="J1342" s="186"/>
      <c r="K1342" s="186"/>
      <c r="L1342" s="186"/>
      <c r="M1342" s="186"/>
      <c r="N1342" s="186"/>
      <c r="O1342" s="186"/>
      <c r="P1342" s="186"/>
      <c r="Q1342" s="186"/>
      <c r="R1342" s="186"/>
      <c r="S1342" s="186"/>
      <c r="T1342" s="186"/>
      <c r="U1342" s="186"/>
      <c r="V1342" s="186"/>
      <c r="W1342" s="186"/>
      <c r="X1342" s="186"/>
      <c r="Y1342" s="186"/>
      <c r="Z1342" s="186"/>
      <c r="AA1342" s="186"/>
      <c r="AB1342" s="186"/>
      <c r="AC1342" s="186"/>
      <c r="AD1342" s="186"/>
      <c r="AE1342" s="186"/>
    </row>
    <row r="1343" spans="1:31">
      <c r="A1343" s="186"/>
      <c r="B1343" s="291"/>
      <c r="C1343" s="186"/>
      <c r="D1343" s="186"/>
      <c r="E1343" s="186"/>
      <c r="F1343" s="186"/>
      <c r="G1343" s="186"/>
      <c r="H1343" s="186"/>
      <c r="I1343" s="186"/>
      <c r="J1343" s="186"/>
      <c r="K1343" s="186"/>
      <c r="L1343" s="186"/>
      <c r="M1343" s="186"/>
      <c r="N1343" s="186"/>
      <c r="O1343" s="186"/>
      <c r="P1343" s="186"/>
      <c r="Q1343" s="186"/>
      <c r="R1343" s="186"/>
      <c r="S1343" s="186"/>
      <c r="T1343" s="186"/>
      <c r="U1343" s="186"/>
      <c r="V1343" s="186"/>
      <c r="W1343" s="186"/>
      <c r="X1343" s="186"/>
      <c r="Y1343" s="186"/>
      <c r="Z1343" s="186"/>
      <c r="AA1343" s="186"/>
      <c r="AB1343" s="186"/>
      <c r="AC1343" s="186"/>
      <c r="AD1343" s="186"/>
      <c r="AE1343" s="186"/>
    </row>
    <row r="1344" spans="1:31">
      <c r="A1344" s="186"/>
      <c r="B1344" s="291"/>
      <c r="C1344" s="186"/>
      <c r="D1344" s="186"/>
      <c r="E1344" s="186"/>
      <c r="F1344" s="186"/>
      <c r="G1344" s="186"/>
      <c r="H1344" s="186"/>
      <c r="I1344" s="186"/>
      <c r="J1344" s="186"/>
      <c r="K1344" s="186"/>
      <c r="L1344" s="186"/>
      <c r="M1344" s="186"/>
      <c r="N1344" s="186"/>
      <c r="O1344" s="186"/>
      <c r="P1344" s="186"/>
      <c r="Q1344" s="186"/>
      <c r="R1344" s="186"/>
      <c r="S1344" s="186"/>
      <c r="T1344" s="186"/>
      <c r="U1344" s="186"/>
      <c r="V1344" s="186"/>
      <c r="W1344" s="186"/>
      <c r="X1344" s="186"/>
      <c r="Y1344" s="186"/>
      <c r="Z1344" s="186"/>
      <c r="AA1344" s="186"/>
      <c r="AB1344" s="186"/>
      <c r="AC1344" s="186"/>
      <c r="AD1344" s="186"/>
      <c r="AE1344" s="186"/>
    </row>
    <row r="1345" spans="1:31">
      <c r="A1345" s="186"/>
      <c r="B1345" s="291"/>
      <c r="C1345" s="186"/>
      <c r="D1345" s="186"/>
      <c r="E1345" s="186"/>
      <c r="F1345" s="186"/>
      <c r="G1345" s="186"/>
      <c r="H1345" s="186"/>
      <c r="I1345" s="186"/>
      <c r="J1345" s="186"/>
      <c r="K1345" s="186"/>
      <c r="L1345" s="186"/>
      <c r="M1345" s="186"/>
      <c r="N1345" s="186"/>
      <c r="O1345" s="186"/>
      <c r="P1345" s="186"/>
      <c r="Q1345" s="186"/>
      <c r="R1345" s="186"/>
      <c r="S1345" s="186"/>
      <c r="T1345" s="186"/>
      <c r="U1345" s="186"/>
      <c r="V1345" s="186"/>
      <c r="W1345" s="186"/>
      <c r="X1345" s="186"/>
      <c r="Y1345" s="186"/>
      <c r="Z1345" s="186"/>
      <c r="AA1345" s="186"/>
      <c r="AB1345" s="186"/>
      <c r="AC1345" s="186"/>
      <c r="AD1345" s="186"/>
      <c r="AE1345" s="186"/>
    </row>
    <row r="1346" spans="1:31">
      <c r="A1346" s="186"/>
      <c r="B1346" s="291"/>
      <c r="C1346" s="186"/>
      <c r="D1346" s="186"/>
      <c r="E1346" s="186"/>
      <c r="F1346" s="186"/>
      <c r="G1346" s="186"/>
      <c r="H1346" s="186"/>
      <c r="I1346" s="186"/>
      <c r="J1346" s="186"/>
      <c r="K1346" s="186"/>
      <c r="L1346" s="186"/>
      <c r="M1346" s="186"/>
      <c r="N1346" s="186"/>
      <c r="O1346" s="186"/>
      <c r="P1346" s="186"/>
      <c r="Q1346" s="186"/>
      <c r="R1346" s="186"/>
      <c r="S1346" s="186"/>
      <c r="T1346" s="186"/>
      <c r="U1346" s="186"/>
      <c r="V1346" s="186"/>
      <c r="W1346" s="186"/>
      <c r="X1346" s="186"/>
      <c r="Y1346" s="186"/>
      <c r="Z1346" s="186"/>
      <c r="AA1346" s="186"/>
      <c r="AB1346" s="186"/>
      <c r="AC1346" s="186"/>
      <c r="AD1346" s="186"/>
      <c r="AE1346" s="186"/>
    </row>
    <row r="1347" spans="1:31">
      <c r="A1347" s="186"/>
      <c r="B1347" s="291"/>
      <c r="C1347" s="186"/>
      <c r="D1347" s="186"/>
      <c r="E1347" s="186"/>
      <c r="F1347" s="186"/>
      <c r="G1347" s="186"/>
      <c r="H1347" s="186"/>
      <c r="I1347" s="186"/>
      <c r="J1347" s="186"/>
      <c r="K1347" s="186"/>
      <c r="L1347" s="186"/>
      <c r="M1347" s="186"/>
      <c r="N1347" s="186"/>
      <c r="O1347" s="186"/>
      <c r="P1347" s="186"/>
      <c r="Q1347" s="186"/>
      <c r="R1347" s="186"/>
      <c r="S1347" s="186"/>
      <c r="T1347" s="186"/>
      <c r="U1347" s="186"/>
      <c r="V1347" s="186"/>
      <c r="W1347" s="186"/>
      <c r="X1347" s="186"/>
      <c r="Y1347" s="186"/>
      <c r="Z1347" s="186"/>
      <c r="AA1347" s="186"/>
      <c r="AB1347" s="186"/>
      <c r="AC1347" s="186"/>
      <c r="AD1347" s="186"/>
      <c r="AE1347" s="186"/>
    </row>
    <row r="1348" spans="1:31">
      <c r="A1348" s="186"/>
      <c r="B1348" s="291"/>
      <c r="C1348" s="186"/>
      <c r="D1348" s="186"/>
      <c r="E1348" s="186"/>
      <c r="F1348" s="186"/>
      <c r="G1348" s="186"/>
      <c r="H1348" s="186"/>
      <c r="I1348" s="186"/>
      <c r="J1348" s="186"/>
      <c r="K1348" s="186"/>
      <c r="L1348" s="186"/>
      <c r="M1348" s="186"/>
      <c r="N1348" s="186"/>
      <c r="O1348" s="186"/>
      <c r="P1348" s="186"/>
      <c r="Q1348" s="186"/>
      <c r="R1348" s="186"/>
      <c r="S1348" s="186"/>
      <c r="T1348" s="186"/>
      <c r="U1348" s="186"/>
      <c r="V1348" s="186"/>
      <c r="W1348" s="186"/>
      <c r="X1348" s="186"/>
      <c r="Y1348" s="186"/>
      <c r="Z1348" s="186"/>
      <c r="AA1348" s="186"/>
      <c r="AB1348" s="186"/>
      <c r="AC1348" s="186"/>
      <c r="AD1348" s="186"/>
      <c r="AE1348" s="186"/>
    </row>
    <row r="1349" spans="1:31">
      <c r="A1349" s="186"/>
      <c r="B1349" s="291"/>
      <c r="C1349" s="186"/>
      <c r="D1349" s="186"/>
      <c r="E1349" s="186"/>
      <c r="F1349" s="186"/>
      <c r="G1349" s="186"/>
      <c r="H1349" s="186"/>
      <c r="I1349" s="186"/>
      <c r="J1349" s="186"/>
      <c r="K1349" s="186"/>
      <c r="L1349" s="186"/>
      <c r="M1349" s="186"/>
      <c r="N1349" s="186"/>
      <c r="O1349" s="186"/>
      <c r="P1349" s="186"/>
      <c r="Q1349" s="186"/>
      <c r="R1349" s="186"/>
      <c r="S1349" s="186"/>
      <c r="T1349" s="186"/>
      <c r="U1349" s="186"/>
      <c r="V1349" s="186"/>
      <c r="W1349" s="186"/>
      <c r="X1349" s="186"/>
      <c r="Y1349" s="186"/>
      <c r="Z1349" s="186"/>
      <c r="AA1349" s="186"/>
      <c r="AB1349" s="186"/>
      <c r="AC1349" s="186"/>
      <c r="AD1349" s="186"/>
      <c r="AE1349" s="186"/>
    </row>
    <row r="1350" spans="1:31">
      <c r="A1350" s="186"/>
      <c r="B1350" s="291"/>
      <c r="C1350" s="186"/>
      <c r="D1350" s="186"/>
      <c r="E1350" s="186"/>
      <c r="F1350" s="186"/>
      <c r="G1350" s="186"/>
      <c r="H1350" s="186"/>
      <c r="I1350" s="186"/>
      <c r="J1350" s="186"/>
      <c r="K1350" s="186"/>
      <c r="L1350" s="186"/>
      <c r="M1350" s="186"/>
      <c r="N1350" s="186"/>
      <c r="O1350" s="186"/>
      <c r="P1350" s="186"/>
      <c r="Q1350" s="186"/>
      <c r="R1350" s="186"/>
      <c r="S1350" s="186"/>
      <c r="T1350" s="186"/>
      <c r="U1350" s="186"/>
      <c r="V1350" s="186"/>
      <c r="W1350" s="186"/>
      <c r="X1350" s="186"/>
      <c r="Y1350" s="186"/>
      <c r="Z1350" s="186"/>
      <c r="AA1350" s="186"/>
      <c r="AB1350" s="186"/>
      <c r="AC1350" s="186"/>
      <c r="AD1350" s="186"/>
      <c r="AE1350" s="186"/>
    </row>
    <row r="1351" spans="1:31">
      <c r="A1351" s="186"/>
      <c r="B1351" s="291"/>
      <c r="C1351" s="186"/>
      <c r="D1351" s="186"/>
      <c r="E1351" s="186"/>
      <c r="F1351" s="186"/>
      <c r="G1351" s="186"/>
      <c r="H1351" s="186"/>
      <c r="I1351" s="186"/>
      <c r="J1351" s="186"/>
      <c r="K1351" s="186"/>
      <c r="L1351" s="186"/>
      <c r="M1351" s="186"/>
      <c r="N1351" s="186"/>
      <c r="O1351" s="186"/>
      <c r="P1351" s="186"/>
      <c r="Q1351" s="186"/>
      <c r="R1351" s="186"/>
      <c r="S1351" s="186"/>
      <c r="T1351" s="186"/>
      <c r="U1351" s="186"/>
      <c r="V1351" s="186"/>
      <c r="W1351" s="186"/>
      <c r="X1351" s="186"/>
      <c r="Y1351" s="186"/>
      <c r="Z1351" s="186"/>
      <c r="AA1351" s="186"/>
      <c r="AB1351" s="186"/>
      <c r="AC1351" s="186"/>
      <c r="AD1351" s="186"/>
      <c r="AE1351" s="186"/>
    </row>
    <row r="1352" spans="1:31">
      <c r="A1352" s="186"/>
      <c r="B1352" s="291"/>
      <c r="C1352" s="186"/>
      <c r="D1352" s="186"/>
      <c r="E1352" s="186"/>
      <c r="F1352" s="186"/>
      <c r="G1352" s="186"/>
      <c r="H1352" s="186"/>
      <c r="I1352" s="186"/>
      <c r="J1352" s="186"/>
      <c r="K1352" s="186"/>
      <c r="L1352" s="186"/>
      <c r="M1352" s="186"/>
      <c r="N1352" s="186"/>
      <c r="O1352" s="186"/>
      <c r="P1352" s="186"/>
      <c r="Q1352" s="186"/>
      <c r="R1352" s="186"/>
      <c r="S1352" s="186"/>
      <c r="T1352" s="186"/>
      <c r="U1352" s="186"/>
      <c r="V1352" s="186"/>
      <c r="W1352" s="186"/>
      <c r="X1352" s="186"/>
      <c r="Y1352" s="186"/>
      <c r="Z1352" s="186"/>
      <c r="AA1352" s="186"/>
      <c r="AB1352" s="186"/>
      <c r="AC1352" s="186"/>
      <c r="AD1352" s="186"/>
      <c r="AE1352" s="186"/>
    </row>
    <row r="1353" spans="1:31">
      <c r="A1353" s="186"/>
      <c r="B1353" s="291"/>
      <c r="C1353" s="186"/>
      <c r="D1353" s="186"/>
      <c r="E1353" s="186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  <c r="Y1353" s="186"/>
      <c r="Z1353" s="186"/>
      <c r="AA1353" s="186"/>
      <c r="AB1353" s="186"/>
      <c r="AC1353" s="186"/>
      <c r="AD1353" s="186"/>
      <c r="AE1353" s="186"/>
    </row>
    <row r="1354" spans="1:31">
      <c r="A1354" s="186"/>
      <c r="B1354" s="291"/>
      <c r="C1354" s="186"/>
      <c r="D1354" s="186"/>
      <c r="E1354" s="186"/>
      <c r="F1354" s="186"/>
      <c r="G1354" s="186"/>
      <c r="H1354" s="186"/>
      <c r="I1354" s="186"/>
      <c r="J1354" s="186"/>
      <c r="K1354" s="186"/>
      <c r="L1354" s="186"/>
      <c r="M1354" s="186"/>
      <c r="N1354" s="186"/>
      <c r="O1354" s="186"/>
      <c r="P1354" s="186"/>
      <c r="Q1354" s="186"/>
      <c r="R1354" s="186"/>
      <c r="S1354" s="186"/>
      <c r="T1354" s="186"/>
      <c r="U1354" s="186"/>
      <c r="V1354" s="186"/>
      <c r="W1354" s="186"/>
      <c r="X1354" s="186"/>
      <c r="Y1354" s="186"/>
      <c r="Z1354" s="186"/>
      <c r="AA1354" s="186"/>
      <c r="AB1354" s="186"/>
      <c r="AC1354" s="186"/>
      <c r="AD1354" s="186"/>
      <c r="AE1354" s="186"/>
    </row>
    <row r="1355" spans="1:31">
      <c r="A1355" s="186"/>
      <c r="B1355" s="291"/>
      <c r="C1355" s="186"/>
      <c r="D1355" s="186"/>
      <c r="E1355" s="186"/>
      <c r="F1355" s="186"/>
      <c r="G1355" s="186"/>
      <c r="H1355" s="186"/>
      <c r="I1355" s="186"/>
      <c r="J1355" s="186"/>
      <c r="K1355" s="186"/>
      <c r="L1355" s="186"/>
      <c r="M1355" s="186"/>
      <c r="N1355" s="186"/>
      <c r="O1355" s="186"/>
      <c r="P1355" s="186"/>
      <c r="Q1355" s="186"/>
      <c r="R1355" s="186"/>
      <c r="S1355" s="186"/>
      <c r="T1355" s="186"/>
      <c r="U1355" s="186"/>
      <c r="V1355" s="186"/>
      <c r="W1355" s="186"/>
      <c r="X1355" s="186"/>
      <c r="Y1355" s="186"/>
      <c r="Z1355" s="186"/>
      <c r="AA1355" s="186"/>
      <c r="AB1355" s="186"/>
      <c r="AC1355" s="186"/>
      <c r="AD1355" s="186"/>
      <c r="AE1355" s="186"/>
    </row>
    <row r="1356" spans="1:31">
      <c r="A1356" s="186"/>
      <c r="B1356" s="291"/>
      <c r="C1356" s="186"/>
      <c r="D1356" s="186"/>
      <c r="E1356" s="186"/>
      <c r="F1356" s="186"/>
      <c r="G1356" s="186"/>
      <c r="H1356" s="186"/>
      <c r="I1356" s="186"/>
      <c r="J1356" s="186"/>
      <c r="K1356" s="186"/>
      <c r="L1356" s="186"/>
      <c r="M1356" s="186"/>
      <c r="N1356" s="186"/>
      <c r="O1356" s="186"/>
      <c r="P1356" s="186"/>
      <c r="Q1356" s="186"/>
      <c r="R1356" s="186"/>
      <c r="S1356" s="186"/>
      <c r="T1356" s="186"/>
      <c r="U1356" s="186"/>
      <c r="V1356" s="186"/>
      <c r="W1356" s="186"/>
      <c r="X1356" s="186"/>
      <c r="Y1356" s="186"/>
      <c r="Z1356" s="186"/>
      <c r="AA1356" s="186"/>
      <c r="AB1356" s="186"/>
      <c r="AC1356" s="186"/>
      <c r="AD1356" s="186"/>
      <c r="AE1356" s="186"/>
    </row>
    <row r="1357" spans="1:31">
      <c r="A1357" s="186"/>
      <c r="B1357" s="291"/>
      <c r="C1357" s="186"/>
      <c r="D1357" s="186"/>
      <c r="E1357" s="186"/>
      <c r="F1357" s="186"/>
      <c r="G1357" s="186"/>
      <c r="H1357" s="186"/>
      <c r="I1357" s="186"/>
      <c r="J1357" s="186"/>
      <c r="K1357" s="186"/>
      <c r="L1357" s="186"/>
      <c r="M1357" s="186"/>
      <c r="N1357" s="186"/>
      <c r="O1357" s="186"/>
      <c r="P1357" s="186"/>
      <c r="Q1357" s="186"/>
      <c r="R1357" s="186"/>
      <c r="S1357" s="186"/>
      <c r="T1357" s="186"/>
      <c r="U1357" s="186"/>
      <c r="V1357" s="186"/>
      <c r="W1357" s="186"/>
      <c r="X1357" s="186"/>
      <c r="Y1357" s="186"/>
      <c r="Z1357" s="186"/>
      <c r="AA1357" s="186"/>
      <c r="AB1357" s="186"/>
      <c r="AC1357" s="186"/>
      <c r="AD1357" s="186"/>
      <c r="AE1357" s="186"/>
    </row>
    <row r="1358" spans="1:31">
      <c r="A1358" s="186"/>
      <c r="B1358" s="291"/>
      <c r="C1358" s="186"/>
      <c r="D1358" s="186"/>
      <c r="E1358" s="186"/>
      <c r="F1358" s="186"/>
      <c r="G1358" s="186"/>
      <c r="H1358" s="186"/>
      <c r="I1358" s="186"/>
      <c r="J1358" s="186"/>
      <c r="K1358" s="186"/>
      <c r="L1358" s="186"/>
      <c r="M1358" s="186"/>
      <c r="N1358" s="186"/>
      <c r="O1358" s="186"/>
      <c r="P1358" s="186"/>
      <c r="Q1358" s="186"/>
      <c r="R1358" s="186"/>
      <c r="S1358" s="186"/>
      <c r="T1358" s="186"/>
      <c r="U1358" s="186"/>
      <c r="V1358" s="186"/>
      <c r="W1358" s="186"/>
      <c r="X1358" s="186"/>
      <c r="Y1358" s="186"/>
      <c r="Z1358" s="186"/>
      <c r="AA1358" s="186"/>
      <c r="AB1358" s="186"/>
      <c r="AC1358" s="186"/>
      <c r="AD1358" s="186"/>
      <c r="AE1358" s="186"/>
    </row>
    <row r="1359" spans="1:31">
      <c r="A1359" s="186"/>
      <c r="B1359" s="291"/>
      <c r="C1359" s="186"/>
      <c r="D1359" s="186"/>
      <c r="E1359" s="186"/>
      <c r="F1359" s="186"/>
      <c r="G1359" s="186"/>
      <c r="H1359" s="186"/>
      <c r="I1359" s="186"/>
      <c r="J1359" s="186"/>
      <c r="K1359" s="186"/>
      <c r="L1359" s="186"/>
      <c r="M1359" s="186"/>
      <c r="N1359" s="186"/>
      <c r="O1359" s="186"/>
      <c r="P1359" s="186"/>
      <c r="Q1359" s="186"/>
      <c r="R1359" s="186"/>
      <c r="S1359" s="186"/>
      <c r="T1359" s="186"/>
      <c r="U1359" s="186"/>
      <c r="V1359" s="186"/>
      <c r="W1359" s="186"/>
      <c r="X1359" s="186"/>
      <c r="Y1359" s="186"/>
      <c r="Z1359" s="186"/>
      <c r="AA1359" s="186"/>
      <c r="AB1359" s="186"/>
      <c r="AC1359" s="186"/>
      <c r="AD1359" s="186"/>
      <c r="AE1359" s="186"/>
    </row>
    <row r="1360" spans="1:31">
      <c r="A1360" s="186"/>
      <c r="B1360" s="291"/>
      <c r="C1360" s="186"/>
      <c r="D1360" s="186"/>
      <c r="E1360" s="186"/>
      <c r="F1360" s="186"/>
      <c r="G1360" s="186"/>
      <c r="H1360" s="186"/>
      <c r="I1360" s="186"/>
      <c r="J1360" s="186"/>
      <c r="K1360" s="186"/>
      <c r="L1360" s="186"/>
      <c r="M1360" s="186"/>
      <c r="N1360" s="186"/>
      <c r="O1360" s="186"/>
      <c r="P1360" s="186"/>
      <c r="Q1360" s="186"/>
      <c r="R1360" s="186"/>
      <c r="S1360" s="186"/>
      <c r="T1360" s="186"/>
      <c r="U1360" s="186"/>
      <c r="V1360" s="186"/>
      <c r="W1360" s="186"/>
      <c r="X1360" s="186"/>
      <c r="Y1360" s="186"/>
      <c r="Z1360" s="186"/>
      <c r="AA1360" s="186"/>
      <c r="AB1360" s="186"/>
      <c r="AC1360" s="186"/>
      <c r="AD1360" s="186"/>
      <c r="AE1360" s="186"/>
    </row>
    <row r="1361" spans="1:31">
      <c r="A1361" s="186"/>
      <c r="B1361" s="291"/>
      <c r="C1361" s="186"/>
      <c r="D1361" s="186"/>
      <c r="E1361" s="186"/>
      <c r="F1361" s="186"/>
      <c r="G1361" s="186"/>
      <c r="H1361" s="186"/>
      <c r="I1361" s="186"/>
      <c r="J1361" s="186"/>
      <c r="K1361" s="186"/>
      <c r="L1361" s="186"/>
      <c r="M1361" s="186"/>
      <c r="N1361" s="186"/>
      <c r="O1361" s="186"/>
      <c r="P1361" s="186"/>
      <c r="Q1361" s="186"/>
      <c r="R1361" s="186"/>
      <c r="S1361" s="186"/>
      <c r="T1361" s="186"/>
      <c r="U1361" s="186"/>
      <c r="V1361" s="186"/>
      <c r="W1361" s="186"/>
      <c r="X1361" s="186"/>
      <c r="Y1361" s="186"/>
      <c r="Z1361" s="186"/>
      <c r="AA1361" s="186"/>
      <c r="AB1361" s="186"/>
      <c r="AC1361" s="186"/>
      <c r="AD1361" s="186"/>
      <c r="AE1361" s="186"/>
    </row>
    <row r="1362" spans="1:31">
      <c r="A1362" s="186"/>
      <c r="B1362" s="291"/>
      <c r="C1362" s="186"/>
      <c r="D1362" s="186"/>
      <c r="E1362" s="186"/>
      <c r="F1362" s="186"/>
      <c r="G1362" s="186"/>
      <c r="H1362" s="186"/>
      <c r="I1362" s="186"/>
      <c r="J1362" s="186"/>
      <c r="K1362" s="186"/>
      <c r="L1362" s="186"/>
      <c r="M1362" s="186"/>
      <c r="N1362" s="186"/>
      <c r="O1362" s="186"/>
      <c r="P1362" s="186"/>
      <c r="Q1362" s="186"/>
      <c r="R1362" s="186"/>
      <c r="S1362" s="186"/>
      <c r="T1362" s="186"/>
      <c r="U1362" s="186"/>
      <c r="V1362" s="186"/>
      <c r="W1362" s="186"/>
      <c r="X1362" s="186"/>
      <c r="Y1362" s="186"/>
      <c r="Z1362" s="186"/>
      <c r="AA1362" s="186"/>
      <c r="AB1362" s="186"/>
      <c r="AC1362" s="186"/>
      <c r="AD1362" s="186"/>
      <c r="AE1362" s="186"/>
    </row>
    <row r="1363" spans="1:31">
      <c r="A1363" s="186"/>
      <c r="B1363" s="291"/>
      <c r="C1363" s="186"/>
      <c r="D1363" s="186"/>
      <c r="E1363" s="186"/>
      <c r="F1363" s="186"/>
      <c r="G1363" s="186"/>
      <c r="H1363" s="186"/>
      <c r="I1363" s="186"/>
      <c r="J1363" s="186"/>
      <c r="K1363" s="186"/>
      <c r="L1363" s="186"/>
      <c r="M1363" s="186"/>
      <c r="N1363" s="186"/>
      <c r="O1363" s="186"/>
      <c r="P1363" s="186"/>
      <c r="Q1363" s="186"/>
      <c r="R1363" s="186"/>
      <c r="S1363" s="186"/>
      <c r="T1363" s="186"/>
      <c r="U1363" s="186"/>
      <c r="V1363" s="186"/>
      <c r="W1363" s="186"/>
      <c r="X1363" s="186"/>
      <c r="Y1363" s="186"/>
      <c r="Z1363" s="186"/>
      <c r="AA1363" s="186"/>
      <c r="AB1363" s="186"/>
      <c r="AC1363" s="186"/>
      <c r="AD1363" s="186"/>
      <c r="AE1363" s="186"/>
    </row>
    <row r="1364" spans="1:31">
      <c r="A1364" s="186"/>
      <c r="B1364" s="291"/>
      <c r="C1364" s="186"/>
      <c r="D1364" s="186"/>
      <c r="E1364" s="186"/>
      <c r="F1364" s="186"/>
      <c r="G1364" s="186"/>
      <c r="H1364" s="186"/>
      <c r="I1364" s="186"/>
      <c r="J1364" s="186"/>
      <c r="K1364" s="186"/>
      <c r="L1364" s="186"/>
      <c r="M1364" s="186"/>
      <c r="N1364" s="186"/>
      <c r="O1364" s="186"/>
      <c r="P1364" s="186"/>
      <c r="Q1364" s="186"/>
      <c r="R1364" s="186"/>
      <c r="S1364" s="186"/>
      <c r="T1364" s="186"/>
      <c r="U1364" s="186"/>
      <c r="V1364" s="186"/>
      <c r="W1364" s="186"/>
      <c r="X1364" s="186"/>
      <c r="Y1364" s="186"/>
      <c r="Z1364" s="186"/>
      <c r="AA1364" s="186"/>
      <c r="AB1364" s="186"/>
      <c r="AC1364" s="186"/>
      <c r="AD1364" s="186"/>
      <c r="AE1364" s="186"/>
    </row>
    <row r="1365" spans="1:31">
      <c r="A1365" s="186"/>
      <c r="B1365" s="291"/>
      <c r="C1365" s="186"/>
      <c r="D1365" s="186"/>
      <c r="E1365" s="186"/>
      <c r="F1365" s="186"/>
      <c r="G1365" s="186"/>
      <c r="H1365" s="186"/>
      <c r="I1365" s="186"/>
      <c r="J1365" s="186"/>
      <c r="K1365" s="186"/>
      <c r="L1365" s="186"/>
      <c r="M1365" s="186"/>
      <c r="N1365" s="186"/>
      <c r="O1365" s="186"/>
      <c r="P1365" s="186"/>
      <c r="Q1365" s="186"/>
      <c r="R1365" s="186"/>
      <c r="S1365" s="186"/>
      <c r="T1365" s="186"/>
      <c r="U1365" s="186"/>
      <c r="V1365" s="186"/>
      <c r="W1365" s="186"/>
      <c r="X1365" s="186"/>
      <c r="Y1365" s="186"/>
      <c r="Z1365" s="186"/>
      <c r="AA1365" s="186"/>
      <c r="AB1365" s="186"/>
      <c r="AC1365" s="186"/>
      <c r="AD1365" s="186"/>
      <c r="AE1365" s="186"/>
    </row>
    <row r="1366" spans="1:31">
      <c r="A1366" s="186"/>
      <c r="B1366" s="291"/>
      <c r="C1366" s="186"/>
      <c r="D1366" s="186"/>
      <c r="E1366" s="186"/>
      <c r="F1366" s="186"/>
      <c r="G1366" s="186"/>
      <c r="H1366" s="186"/>
      <c r="I1366" s="186"/>
      <c r="J1366" s="186"/>
      <c r="K1366" s="186"/>
      <c r="L1366" s="186"/>
      <c r="M1366" s="186"/>
      <c r="N1366" s="186"/>
      <c r="O1366" s="186"/>
      <c r="P1366" s="186"/>
      <c r="Q1366" s="186"/>
      <c r="R1366" s="186"/>
      <c r="S1366" s="186"/>
      <c r="T1366" s="186"/>
      <c r="U1366" s="186"/>
      <c r="V1366" s="186"/>
      <c r="W1366" s="186"/>
      <c r="X1366" s="186"/>
      <c r="Y1366" s="186"/>
      <c r="Z1366" s="186"/>
      <c r="AA1366" s="186"/>
      <c r="AB1366" s="186"/>
      <c r="AC1366" s="186"/>
      <c r="AD1366" s="186"/>
      <c r="AE1366" s="186"/>
    </row>
    <row r="1367" spans="1:31">
      <c r="A1367" s="186"/>
      <c r="B1367" s="291"/>
      <c r="C1367" s="186"/>
      <c r="D1367" s="186"/>
      <c r="E1367" s="186"/>
      <c r="F1367" s="186"/>
      <c r="G1367" s="186"/>
      <c r="H1367" s="186"/>
      <c r="I1367" s="186"/>
      <c r="J1367" s="186"/>
      <c r="K1367" s="186"/>
      <c r="L1367" s="186"/>
      <c r="M1367" s="186"/>
      <c r="N1367" s="186"/>
      <c r="O1367" s="186"/>
      <c r="P1367" s="186"/>
      <c r="Q1367" s="186"/>
      <c r="R1367" s="186"/>
      <c r="S1367" s="186"/>
      <c r="T1367" s="186"/>
      <c r="U1367" s="186"/>
      <c r="V1367" s="186"/>
      <c r="W1367" s="186"/>
      <c r="X1367" s="186"/>
      <c r="Y1367" s="186"/>
      <c r="Z1367" s="186"/>
      <c r="AA1367" s="186"/>
      <c r="AB1367" s="186"/>
      <c r="AC1367" s="186"/>
      <c r="AD1367" s="186"/>
      <c r="AE1367" s="186"/>
    </row>
    <row r="1368" spans="1:31">
      <c r="A1368" s="186"/>
      <c r="B1368" s="291"/>
      <c r="C1368" s="186"/>
      <c r="D1368" s="186"/>
      <c r="E1368" s="186"/>
      <c r="F1368" s="186"/>
      <c r="G1368" s="186"/>
      <c r="H1368" s="186"/>
      <c r="I1368" s="186"/>
      <c r="J1368" s="186"/>
      <c r="K1368" s="186"/>
      <c r="L1368" s="186"/>
      <c r="M1368" s="186"/>
      <c r="N1368" s="186"/>
      <c r="O1368" s="186"/>
      <c r="P1368" s="186"/>
      <c r="Q1368" s="186"/>
      <c r="R1368" s="186"/>
      <c r="S1368" s="186"/>
      <c r="T1368" s="186"/>
      <c r="U1368" s="186"/>
      <c r="V1368" s="186"/>
      <c r="W1368" s="186"/>
      <c r="X1368" s="186"/>
      <c r="Y1368" s="186"/>
      <c r="Z1368" s="186"/>
      <c r="AA1368" s="186"/>
      <c r="AB1368" s="186"/>
      <c r="AC1368" s="186"/>
      <c r="AD1368" s="186"/>
      <c r="AE1368" s="186"/>
    </row>
    <row r="1369" spans="1:31">
      <c r="A1369" s="186"/>
      <c r="B1369" s="291"/>
      <c r="C1369" s="186"/>
      <c r="D1369" s="186"/>
      <c r="E1369" s="186"/>
      <c r="F1369" s="186"/>
      <c r="G1369" s="186"/>
      <c r="H1369" s="186"/>
      <c r="I1369" s="186"/>
      <c r="J1369" s="186"/>
      <c r="K1369" s="186"/>
      <c r="L1369" s="186"/>
      <c r="M1369" s="186"/>
      <c r="N1369" s="186"/>
      <c r="O1369" s="186"/>
      <c r="P1369" s="186"/>
      <c r="Q1369" s="186"/>
      <c r="R1369" s="186"/>
      <c r="S1369" s="186"/>
      <c r="T1369" s="186"/>
      <c r="U1369" s="186"/>
      <c r="V1369" s="186"/>
      <c r="W1369" s="186"/>
      <c r="X1369" s="186"/>
      <c r="Y1369" s="186"/>
      <c r="Z1369" s="186"/>
      <c r="AA1369" s="186"/>
      <c r="AB1369" s="186"/>
      <c r="AC1369" s="186"/>
      <c r="AD1369" s="186"/>
      <c r="AE1369" s="186"/>
    </row>
    <row r="1370" spans="1:31">
      <c r="A1370" s="186"/>
      <c r="B1370" s="291"/>
      <c r="C1370" s="186"/>
      <c r="D1370" s="186"/>
      <c r="E1370" s="186"/>
      <c r="F1370" s="186"/>
      <c r="G1370" s="186"/>
      <c r="H1370" s="186"/>
      <c r="I1370" s="186"/>
      <c r="J1370" s="186"/>
      <c r="K1370" s="186"/>
      <c r="L1370" s="186"/>
      <c r="M1370" s="186"/>
      <c r="N1370" s="186"/>
      <c r="O1370" s="186"/>
      <c r="P1370" s="186"/>
      <c r="Q1370" s="186"/>
      <c r="R1370" s="186"/>
      <c r="S1370" s="186"/>
      <c r="T1370" s="186"/>
      <c r="U1370" s="186"/>
      <c r="V1370" s="186"/>
      <c r="W1370" s="186"/>
      <c r="X1370" s="186"/>
      <c r="Y1370" s="186"/>
      <c r="Z1370" s="186"/>
      <c r="AA1370" s="186"/>
      <c r="AB1370" s="186"/>
      <c r="AC1370" s="186"/>
      <c r="AD1370" s="186"/>
      <c r="AE1370" s="186"/>
    </row>
    <row r="1371" spans="1:31">
      <c r="A1371" s="186"/>
      <c r="B1371" s="291"/>
      <c r="C1371" s="186"/>
      <c r="D1371" s="186"/>
      <c r="E1371" s="186"/>
      <c r="F1371" s="186"/>
      <c r="G1371" s="186"/>
      <c r="H1371" s="186"/>
      <c r="I1371" s="186"/>
      <c r="J1371" s="186"/>
      <c r="K1371" s="186"/>
      <c r="L1371" s="186"/>
      <c r="M1371" s="186"/>
      <c r="N1371" s="186"/>
      <c r="O1371" s="186"/>
      <c r="P1371" s="186"/>
      <c r="Q1371" s="186"/>
      <c r="R1371" s="186"/>
      <c r="S1371" s="186"/>
      <c r="T1371" s="186"/>
      <c r="U1371" s="186"/>
      <c r="V1371" s="186"/>
      <c r="W1371" s="186"/>
      <c r="X1371" s="186"/>
      <c r="Y1371" s="186"/>
      <c r="Z1371" s="186"/>
      <c r="AA1371" s="186"/>
      <c r="AB1371" s="186"/>
      <c r="AC1371" s="186"/>
      <c r="AD1371" s="186"/>
      <c r="AE1371" s="186"/>
    </row>
    <row r="1372" spans="1:31">
      <c r="A1372" s="186"/>
      <c r="B1372" s="291"/>
      <c r="C1372" s="186"/>
      <c r="D1372" s="186"/>
      <c r="E1372" s="186"/>
      <c r="F1372" s="186"/>
      <c r="G1372" s="186"/>
      <c r="H1372" s="186"/>
      <c r="I1372" s="186"/>
      <c r="J1372" s="186"/>
      <c r="K1372" s="186"/>
      <c r="L1372" s="186"/>
      <c r="M1372" s="186"/>
      <c r="N1372" s="186"/>
      <c r="O1372" s="186"/>
      <c r="P1372" s="186"/>
      <c r="Q1372" s="186"/>
      <c r="R1372" s="186"/>
      <c r="S1372" s="186"/>
      <c r="T1372" s="186"/>
      <c r="U1372" s="186"/>
      <c r="V1372" s="186"/>
      <c r="W1372" s="186"/>
      <c r="X1372" s="186"/>
      <c r="Y1372" s="186"/>
      <c r="Z1372" s="186"/>
      <c r="AA1372" s="186"/>
      <c r="AB1372" s="186"/>
      <c r="AC1372" s="186"/>
      <c r="AD1372" s="186"/>
      <c r="AE1372" s="186"/>
    </row>
    <row r="1373" spans="1:31">
      <c r="A1373" s="186"/>
      <c r="B1373" s="291"/>
      <c r="C1373" s="186"/>
      <c r="D1373" s="186"/>
      <c r="E1373" s="186"/>
      <c r="F1373" s="186"/>
      <c r="G1373" s="186"/>
      <c r="H1373" s="186"/>
      <c r="I1373" s="186"/>
      <c r="J1373" s="186"/>
      <c r="K1373" s="186"/>
      <c r="L1373" s="186"/>
      <c r="M1373" s="186"/>
      <c r="N1373" s="186"/>
      <c r="O1373" s="186"/>
      <c r="P1373" s="186"/>
      <c r="Q1373" s="186"/>
      <c r="R1373" s="186"/>
      <c r="S1373" s="186"/>
      <c r="T1373" s="186"/>
      <c r="U1373" s="186"/>
      <c r="V1373" s="186"/>
      <c r="W1373" s="186"/>
      <c r="X1373" s="186"/>
      <c r="Y1373" s="186"/>
      <c r="Z1373" s="186"/>
      <c r="AA1373" s="186"/>
      <c r="AB1373" s="186"/>
      <c r="AC1373" s="186"/>
      <c r="AD1373" s="186"/>
      <c r="AE1373" s="186"/>
    </row>
    <row r="1374" spans="1:31">
      <c r="A1374" s="186"/>
      <c r="B1374" s="291"/>
      <c r="C1374" s="186"/>
      <c r="D1374" s="186"/>
      <c r="E1374" s="186"/>
      <c r="F1374" s="186"/>
      <c r="G1374" s="186"/>
      <c r="H1374" s="186"/>
      <c r="I1374" s="186"/>
      <c r="J1374" s="186"/>
      <c r="K1374" s="186"/>
      <c r="L1374" s="186"/>
      <c r="M1374" s="186"/>
      <c r="N1374" s="186"/>
      <c r="O1374" s="186"/>
      <c r="P1374" s="186"/>
      <c r="Q1374" s="186"/>
      <c r="R1374" s="186"/>
      <c r="S1374" s="186"/>
      <c r="T1374" s="186"/>
      <c r="U1374" s="186"/>
      <c r="V1374" s="186"/>
      <c r="W1374" s="186"/>
      <c r="X1374" s="186"/>
      <c r="Y1374" s="186"/>
      <c r="Z1374" s="186"/>
      <c r="AA1374" s="186"/>
      <c r="AB1374" s="186"/>
      <c r="AC1374" s="186"/>
      <c r="AD1374" s="186"/>
      <c r="AE1374" s="186"/>
    </row>
    <row r="1375" spans="1:31">
      <c r="A1375" s="186"/>
      <c r="B1375" s="291"/>
      <c r="C1375" s="186"/>
      <c r="D1375" s="186"/>
      <c r="E1375" s="186"/>
      <c r="F1375" s="186"/>
      <c r="G1375" s="186"/>
      <c r="H1375" s="186"/>
      <c r="I1375" s="186"/>
      <c r="J1375" s="186"/>
      <c r="K1375" s="186"/>
      <c r="L1375" s="186"/>
      <c r="M1375" s="186"/>
      <c r="N1375" s="186"/>
      <c r="O1375" s="186"/>
      <c r="P1375" s="186"/>
      <c r="Q1375" s="186"/>
      <c r="R1375" s="186"/>
      <c r="S1375" s="186"/>
      <c r="T1375" s="186"/>
      <c r="U1375" s="186"/>
      <c r="V1375" s="186"/>
      <c r="W1375" s="186"/>
      <c r="X1375" s="186"/>
      <c r="Y1375" s="186"/>
      <c r="Z1375" s="186"/>
      <c r="AA1375" s="186"/>
      <c r="AB1375" s="186"/>
      <c r="AC1375" s="186"/>
      <c r="AD1375" s="186"/>
      <c r="AE1375" s="186"/>
    </row>
    <row r="1376" spans="1:31">
      <c r="A1376" s="186"/>
      <c r="B1376" s="291"/>
      <c r="C1376" s="186"/>
      <c r="D1376" s="186"/>
      <c r="E1376" s="186"/>
      <c r="F1376" s="186"/>
      <c r="G1376" s="186"/>
      <c r="H1376" s="186"/>
      <c r="I1376" s="186"/>
      <c r="J1376" s="186"/>
      <c r="K1376" s="186"/>
      <c r="L1376" s="186"/>
      <c r="M1376" s="186"/>
      <c r="N1376" s="186"/>
      <c r="O1376" s="186"/>
      <c r="P1376" s="186"/>
      <c r="Q1376" s="186"/>
      <c r="R1376" s="186"/>
      <c r="S1376" s="186"/>
      <c r="T1376" s="186"/>
      <c r="U1376" s="186"/>
      <c r="V1376" s="186"/>
      <c r="W1376" s="186"/>
      <c r="X1376" s="186"/>
      <c r="Y1376" s="186"/>
      <c r="Z1376" s="186"/>
      <c r="AA1376" s="186"/>
      <c r="AB1376" s="186"/>
      <c r="AC1376" s="186"/>
      <c r="AD1376" s="186"/>
      <c r="AE1376" s="186"/>
    </row>
    <row r="1377" spans="1:31">
      <c r="A1377" s="186"/>
      <c r="B1377" s="291"/>
      <c r="C1377" s="186"/>
      <c r="D1377" s="186"/>
      <c r="E1377" s="186"/>
      <c r="F1377" s="186"/>
      <c r="G1377" s="186"/>
      <c r="H1377" s="186"/>
      <c r="I1377" s="186"/>
      <c r="J1377" s="186"/>
      <c r="K1377" s="186"/>
      <c r="L1377" s="186"/>
      <c r="M1377" s="186"/>
      <c r="N1377" s="186"/>
      <c r="O1377" s="186"/>
      <c r="P1377" s="186"/>
      <c r="Q1377" s="186"/>
      <c r="R1377" s="186"/>
      <c r="S1377" s="186"/>
      <c r="T1377" s="186"/>
      <c r="U1377" s="186"/>
      <c r="V1377" s="186"/>
      <c r="W1377" s="186"/>
      <c r="X1377" s="186"/>
      <c r="Y1377" s="186"/>
      <c r="Z1377" s="186"/>
      <c r="AA1377" s="186"/>
      <c r="AB1377" s="186"/>
      <c r="AC1377" s="186"/>
      <c r="AD1377" s="186"/>
      <c r="AE1377" s="186"/>
    </row>
    <row r="1378" spans="1:31">
      <c r="A1378" s="186"/>
      <c r="B1378" s="291"/>
      <c r="C1378" s="186"/>
      <c r="D1378" s="186"/>
      <c r="E1378" s="186"/>
      <c r="F1378" s="186"/>
      <c r="G1378" s="186"/>
      <c r="H1378" s="186"/>
      <c r="I1378" s="186"/>
      <c r="J1378" s="186"/>
      <c r="K1378" s="186"/>
      <c r="L1378" s="186"/>
      <c r="M1378" s="186"/>
      <c r="N1378" s="186"/>
      <c r="O1378" s="186"/>
      <c r="P1378" s="186"/>
      <c r="Q1378" s="186"/>
      <c r="R1378" s="186"/>
      <c r="S1378" s="186"/>
      <c r="T1378" s="186"/>
      <c r="U1378" s="186"/>
      <c r="V1378" s="186"/>
      <c r="W1378" s="186"/>
      <c r="X1378" s="186"/>
      <c r="Y1378" s="186"/>
      <c r="Z1378" s="186"/>
      <c r="AA1378" s="186"/>
      <c r="AB1378" s="186"/>
      <c r="AC1378" s="186"/>
      <c r="AD1378" s="186"/>
      <c r="AE1378" s="186"/>
    </row>
    <row r="1379" spans="1:31">
      <c r="A1379" s="186"/>
      <c r="B1379" s="291"/>
      <c r="C1379" s="186"/>
      <c r="D1379" s="186"/>
      <c r="E1379" s="186"/>
      <c r="F1379" s="186"/>
      <c r="G1379" s="186"/>
      <c r="H1379" s="186"/>
      <c r="I1379" s="186"/>
      <c r="J1379" s="186"/>
      <c r="K1379" s="186"/>
      <c r="L1379" s="186"/>
      <c r="M1379" s="186"/>
      <c r="N1379" s="186"/>
      <c r="O1379" s="186"/>
      <c r="P1379" s="186"/>
      <c r="Q1379" s="186"/>
      <c r="R1379" s="186"/>
      <c r="S1379" s="186"/>
      <c r="T1379" s="186"/>
      <c r="U1379" s="186"/>
      <c r="V1379" s="186"/>
      <c r="W1379" s="186"/>
      <c r="X1379" s="186"/>
      <c r="Y1379" s="186"/>
      <c r="Z1379" s="186"/>
      <c r="AA1379" s="186"/>
      <c r="AB1379" s="186"/>
      <c r="AC1379" s="186"/>
      <c r="AD1379" s="186"/>
      <c r="AE1379" s="186"/>
    </row>
    <row r="1380" spans="1:31">
      <c r="A1380" s="186"/>
      <c r="B1380" s="291"/>
      <c r="C1380" s="186"/>
      <c r="D1380" s="186"/>
      <c r="E1380" s="186"/>
      <c r="F1380" s="186"/>
      <c r="G1380" s="186"/>
      <c r="H1380" s="186"/>
      <c r="I1380" s="186"/>
      <c r="J1380" s="186"/>
      <c r="K1380" s="186"/>
      <c r="L1380" s="186"/>
      <c r="M1380" s="186"/>
      <c r="N1380" s="186"/>
      <c r="O1380" s="186"/>
      <c r="P1380" s="186"/>
      <c r="Q1380" s="186"/>
      <c r="R1380" s="186"/>
      <c r="S1380" s="186"/>
      <c r="T1380" s="186"/>
      <c r="U1380" s="186"/>
      <c r="V1380" s="186"/>
      <c r="W1380" s="186"/>
      <c r="X1380" s="186"/>
      <c r="Y1380" s="186"/>
      <c r="Z1380" s="186"/>
      <c r="AA1380" s="186"/>
      <c r="AB1380" s="186"/>
      <c r="AC1380" s="186"/>
      <c r="AD1380" s="186"/>
      <c r="AE1380" s="186"/>
    </row>
    <row r="1381" spans="1:31">
      <c r="A1381" s="186"/>
      <c r="B1381" s="291"/>
      <c r="C1381" s="186"/>
      <c r="D1381" s="186"/>
      <c r="E1381" s="186"/>
      <c r="F1381" s="186"/>
      <c r="G1381" s="186"/>
      <c r="H1381" s="186"/>
      <c r="I1381" s="186"/>
      <c r="J1381" s="186"/>
      <c r="K1381" s="186"/>
      <c r="L1381" s="186"/>
      <c r="M1381" s="186"/>
      <c r="N1381" s="186"/>
      <c r="O1381" s="186"/>
      <c r="P1381" s="186"/>
      <c r="Q1381" s="186"/>
      <c r="R1381" s="186"/>
      <c r="S1381" s="186"/>
      <c r="T1381" s="186"/>
      <c r="U1381" s="186"/>
      <c r="V1381" s="186"/>
      <c r="W1381" s="186"/>
      <c r="X1381" s="186"/>
      <c r="Y1381" s="186"/>
      <c r="Z1381" s="186"/>
      <c r="AA1381" s="186"/>
      <c r="AB1381" s="186"/>
      <c r="AC1381" s="186"/>
      <c r="AD1381" s="186"/>
      <c r="AE1381" s="186"/>
    </row>
    <row r="1382" spans="1:31">
      <c r="A1382" s="186"/>
      <c r="B1382" s="291"/>
      <c r="C1382" s="186"/>
      <c r="D1382" s="186"/>
      <c r="E1382" s="186"/>
      <c r="F1382" s="186"/>
      <c r="G1382" s="186"/>
      <c r="H1382" s="186"/>
      <c r="I1382" s="186"/>
      <c r="J1382" s="186"/>
      <c r="K1382" s="186"/>
      <c r="L1382" s="186"/>
      <c r="M1382" s="186"/>
      <c r="N1382" s="186"/>
      <c r="O1382" s="186"/>
      <c r="P1382" s="186"/>
      <c r="Q1382" s="186"/>
      <c r="R1382" s="186"/>
      <c r="S1382" s="186"/>
      <c r="T1382" s="186"/>
      <c r="U1382" s="186"/>
      <c r="V1382" s="186"/>
      <c r="W1382" s="186"/>
      <c r="X1382" s="186"/>
      <c r="Y1382" s="186"/>
      <c r="Z1382" s="186"/>
      <c r="AA1382" s="186"/>
      <c r="AB1382" s="186"/>
      <c r="AC1382" s="186"/>
      <c r="AD1382" s="186"/>
      <c r="AE1382" s="186"/>
    </row>
    <row r="1383" spans="1:31">
      <c r="A1383" s="186"/>
      <c r="B1383" s="291"/>
      <c r="C1383" s="186"/>
      <c r="D1383" s="186"/>
      <c r="E1383" s="186"/>
      <c r="F1383" s="186"/>
      <c r="G1383" s="186"/>
      <c r="H1383" s="186"/>
      <c r="I1383" s="186"/>
      <c r="J1383" s="186"/>
      <c r="K1383" s="186"/>
      <c r="L1383" s="186"/>
      <c r="M1383" s="186"/>
      <c r="N1383" s="186"/>
      <c r="O1383" s="186"/>
      <c r="P1383" s="186"/>
      <c r="Q1383" s="186"/>
      <c r="R1383" s="186"/>
      <c r="S1383" s="186"/>
      <c r="T1383" s="186"/>
      <c r="U1383" s="186"/>
      <c r="V1383" s="186"/>
      <c r="W1383" s="186"/>
      <c r="X1383" s="186"/>
      <c r="Y1383" s="186"/>
      <c r="Z1383" s="186"/>
      <c r="AA1383" s="186"/>
      <c r="AB1383" s="186"/>
      <c r="AC1383" s="186"/>
      <c r="AD1383" s="186"/>
      <c r="AE1383" s="186"/>
    </row>
    <row r="1384" spans="1:31">
      <c r="A1384" s="186"/>
      <c r="B1384" s="291"/>
      <c r="C1384" s="186"/>
      <c r="D1384" s="186"/>
      <c r="E1384" s="186"/>
      <c r="F1384" s="186"/>
      <c r="G1384" s="186"/>
      <c r="H1384" s="186"/>
      <c r="I1384" s="186"/>
      <c r="J1384" s="186"/>
      <c r="K1384" s="186"/>
      <c r="L1384" s="186"/>
      <c r="M1384" s="186"/>
      <c r="N1384" s="186"/>
      <c r="O1384" s="186"/>
      <c r="P1384" s="186"/>
      <c r="Q1384" s="186"/>
      <c r="R1384" s="186"/>
      <c r="S1384" s="186"/>
      <c r="T1384" s="186"/>
      <c r="U1384" s="186"/>
      <c r="V1384" s="186"/>
      <c r="W1384" s="186"/>
      <c r="X1384" s="186"/>
      <c r="Y1384" s="186"/>
      <c r="Z1384" s="186"/>
      <c r="AA1384" s="186"/>
      <c r="AB1384" s="186"/>
      <c r="AC1384" s="186"/>
      <c r="AD1384" s="186"/>
      <c r="AE1384" s="186"/>
    </row>
    <row r="1385" spans="1:31">
      <c r="A1385" s="186"/>
      <c r="B1385" s="291"/>
      <c r="C1385" s="186"/>
      <c r="D1385" s="186"/>
      <c r="E1385" s="186"/>
      <c r="F1385" s="186"/>
      <c r="G1385" s="186"/>
      <c r="H1385" s="186"/>
      <c r="I1385" s="186"/>
      <c r="J1385" s="186"/>
      <c r="K1385" s="186"/>
      <c r="L1385" s="186"/>
      <c r="M1385" s="186"/>
      <c r="N1385" s="186"/>
      <c r="O1385" s="186"/>
      <c r="P1385" s="186"/>
      <c r="Q1385" s="186"/>
      <c r="R1385" s="186"/>
      <c r="S1385" s="186"/>
      <c r="T1385" s="186"/>
      <c r="U1385" s="186"/>
      <c r="V1385" s="186"/>
      <c r="W1385" s="186"/>
      <c r="X1385" s="186"/>
      <c r="Y1385" s="186"/>
      <c r="Z1385" s="186"/>
      <c r="AA1385" s="186"/>
      <c r="AB1385" s="186"/>
      <c r="AC1385" s="186"/>
      <c r="AD1385" s="186"/>
      <c r="AE1385" s="186"/>
    </row>
    <row r="1386" spans="1:31">
      <c r="A1386" s="186"/>
      <c r="B1386" s="291"/>
      <c r="C1386" s="186"/>
      <c r="D1386" s="186"/>
      <c r="E1386" s="186"/>
      <c r="F1386" s="186"/>
      <c r="G1386" s="186"/>
      <c r="H1386" s="186"/>
      <c r="I1386" s="186"/>
      <c r="J1386" s="186"/>
      <c r="K1386" s="186"/>
      <c r="L1386" s="186"/>
      <c r="M1386" s="186"/>
      <c r="N1386" s="186"/>
      <c r="O1386" s="186"/>
      <c r="P1386" s="186"/>
      <c r="Q1386" s="186"/>
      <c r="R1386" s="186"/>
      <c r="S1386" s="186"/>
      <c r="T1386" s="186"/>
      <c r="U1386" s="186"/>
      <c r="V1386" s="186"/>
      <c r="W1386" s="186"/>
      <c r="X1386" s="186"/>
      <c r="Y1386" s="186"/>
      <c r="Z1386" s="186"/>
      <c r="AA1386" s="186"/>
      <c r="AB1386" s="186"/>
      <c r="AC1386" s="186"/>
      <c r="AD1386" s="186"/>
      <c r="AE1386" s="186"/>
    </row>
    <row r="1387" spans="1:31">
      <c r="A1387" s="186"/>
      <c r="B1387" s="291"/>
      <c r="C1387" s="186"/>
      <c r="D1387" s="186"/>
      <c r="E1387" s="186"/>
      <c r="F1387" s="186"/>
      <c r="G1387" s="186"/>
      <c r="H1387" s="186"/>
      <c r="I1387" s="186"/>
      <c r="J1387" s="186"/>
      <c r="K1387" s="186"/>
      <c r="L1387" s="186"/>
      <c r="M1387" s="186"/>
      <c r="N1387" s="186"/>
      <c r="O1387" s="186"/>
      <c r="P1387" s="186"/>
      <c r="Q1387" s="186"/>
      <c r="R1387" s="186"/>
      <c r="S1387" s="186"/>
      <c r="T1387" s="186"/>
      <c r="U1387" s="186"/>
      <c r="V1387" s="186"/>
      <c r="W1387" s="186"/>
      <c r="X1387" s="186"/>
      <c r="Y1387" s="186"/>
      <c r="Z1387" s="186"/>
      <c r="AA1387" s="186"/>
      <c r="AB1387" s="186"/>
      <c r="AC1387" s="186"/>
      <c r="AD1387" s="186"/>
      <c r="AE1387" s="186"/>
    </row>
    <row r="1388" spans="1:31">
      <c r="A1388" s="186"/>
      <c r="B1388" s="291"/>
      <c r="C1388" s="186"/>
      <c r="D1388" s="186"/>
      <c r="E1388" s="186"/>
      <c r="F1388" s="186"/>
      <c r="G1388" s="186"/>
      <c r="H1388" s="186"/>
      <c r="I1388" s="186"/>
      <c r="J1388" s="186"/>
      <c r="K1388" s="186"/>
      <c r="L1388" s="186"/>
      <c r="M1388" s="186"/>
      <c r="N1388" s="186"/>
      <c r="O1388" s="186"/>
      <c r="P1388" s="186"/>
      <c r="Q1388" s="186"/>
      <c r="R1388" s="186"/>
      <c r="S1388" s="186"/>
      <c r="T1388" s="186"/>
      <c r="U1388" s="186"/>
      <c r="V1388" s="186"/>
      <c r="W1388" s="186"/>
      <c r="X1388" s="186"/>
      <c r="Y1388" s="186"/>
      <c r="Z1388" s="186"/>
      <c r="AA1388" s="186"/>
      <c r="AB1388" s="186"/>
      <c r="AC1388" s="186"/>
      <c r="AD1388" s="186"/>
      <c r="AE1388" s="186"/>
    </row>
    <row r="1389" spans="1:31">
      <c r="A1389" s="186"/>
      <c r="B1389" s="291"/>
      <c r="C1389" s="186"/>
      <c r="D1389" s="186"/>
      <c r="E1389" s="186"/>
      <c r="F1389" s="186"/>
      <c r="G1389" s="186"/>
      <c r="H1389" s="186"/>
      <c r="I1389" s="186"/>
      <c r="J1389" s="186"/>
      <c r="K1389" s="186"/>
      <c r="L1389" s="186"/>
      <c r="M1389" s="186"/>
      <c r="N1389" s="186"/>
      <c r="O1389" s="186"/>
      <c r="P1389" s="186"/>
      <c r="Q1389" s="186"/>
      <c r="R1389" s="186"/>
      <c r="S1389" s="186"/>
      <c r="T1389" s="186"/>
      <c r="U1389" s="186"/>
      <c r="V1389" s="186"/>
      <c r="W1389" s="186"/>
      <c r="X1389" s="186"/>
      <c r="Y1389" s="186"/>
      <c r="Z1389" s="186"/>
      <c r="AA1389" s="186"/>
      <c r="AB1389" s="186"/>
      <c r="AC1389" s="186"/>
      <c r="AD1389" s="186"/>
      <c r="AE1389" s="186"/>
    </row>
    <row r="1390" spans="1:31">
      <c r="A1390" s="186"/>
      <c r="B1390" s="291"/>
      <c r="C1390" s="186"/>
      <c r="D1390" s="186"/>
      <c r="E1390" s="186"/>
      <c r="F1390" s="186"/>
      <c r="G1390" s="186"/>
      <c r="H1390" s="186"/>
      <c r="I1390" s="186"/>
      <c r="J1390" s="186"/>
      <c r="K1390" s="186"/>
      <c r="L1390" s="186"/>
      <c r="M1390" s="186"/>
      <c r="N1390" s="186"/>
      <c r="O1390" s="186"/>
      <c r="P1390" s="186"/>
      <c r="Q1390" s="186"/>
      <c r="R1390" s="186"/>
      <c r="S1390" s="186"/>
      <c r="T1390" s="186"/>
      <c r="U1390" s="186"/>
      <c r="V1390" s="186"/>
      <c r="W1390" s="186"/>
      <c r="X1390" s="186"/>
      <c r="Y1390" s="186"/>
      <c r="Z1390" s="186"/>
      <c r="AA1390" s="186"/>
      <c r="AB1390" s="186"/>
      <c r="AC1390" s="186"/>
      <c r="AD1390" s="186"/>
      <c r="AE1390" s="186"/>
    </row>
    <row r="1391" spans="1:31">
      <c r="A1391" s="186"/>
      <c r="B1391" s="291"/>
      <c r="C1391" s="186"/>
      <c r="D1391" s="186"/>
      <c r="E1391" s="186"/>
      <c r="F1391" s="186"/>
      <c r="G1391" s="186"/>
      <c r="H1391" s="186"/>
      <c r="I1391" s="186"/>
      <c r="J1391" s="186"/>
      <c r="K1391" s="186"/>
      <c r="L1391" s="186"/>
      <c r="M1391" s="186"/>
      <c r="N1391" s="186"/>
      <c r="O1391" s="186"/>
      <c r="P1391" s="186"/>
      <c r="Q1391" s="186"/>
      <c r="R1391" s="186"/>
      <c r="S1391" s="186"/>
      <c r="T1391" s="186"/>
      <c r="U1391" s="186"/>
      <c r="V1391" s="186"/>
      <c r="W1391" s="186"/>
      <c r="X1391" s="186"/>
      <c r="Y1391" s="186"/>
      <c r="Z1391" s="186"/>
      <c r="AA1391" s="186"/>
      <c r="AB1391" s="186"/>
      <c r="AC1391" s="186"/>
      <c r="AD1391" s="186"/>
      <c r="AE1391" s="186"/>
    </row>
    <row r="1392" spans="1:31">
      <c r="A1392" s="186"/>
      <c r="B1392" s="291"/>
      <c r="C1392" s="186"/>
      <c r="D1392" s="186"/>
      <c r="E1392" s="186"/>
      <c r="F1392" s="186"/>
      <c r="G1392" s="186"/>
      <c r="H1392" s="186"/>
      <c r="I1392" s="186"/>
      <c r="J1392" s="186"/>
      <c r="K1392" s="186"/>
      <c r="L1392" s="186"/>
      <c r="M1392" s="186"/>
      <c r="N1392" s="186"/>
      <c r="O1392" s="186"/>
      <c r="P1392" s="186"/>
      <c r="Q1392" s="186"/>
      <c r="R1392" s="186"/>
      <c r="S1392" s="186"/>
      <c r="T1392" s="186"/>
      <c r="U1392" s="186"/>
      <c r="V1392" s="186"/>
      <c r="W1392" s="186"/>
      <c r="X1392" s="186"/>
      <c r="Y1392" s="186"/>
      <c r="Z1392" s="186"/>
      <c r="AA1392" s="186"/>
      <c r="AB1392" s="186"/>
      <c r="AC1392" s="186"/>
      <c r="AD1392" s="186"/>
      <c r="AE1392" s="186"/>
    </row>
    <row r="1393" spans="1:31">
      <c r="A1393" s="186"/>
      <c r="B1393" s="291"/>
      <c r="C1393" s="186"/>
      <c r="D1393" s="186"/>
      <c r="E1393" s="186"/>
      <c r="F1393" s="186"/>
      <c r="G1393" s="186"/>
      <c r="H1393" s="186"/>
      <c r="I1393" s="186"/>
      <c r="J1393" s="186"/>
      <c r="K1393" s="186"/>
      <c r="L1393" s="186"/>
      <c r="M1393" s="186"/>
      <c r="N1393" s="186"/>
      <c r="O1393" s="186"/>
      <c r="P1393" s="186"/>
      <c r="Q1393" s="186"/>
      <c r="R1393" s="186"/>
      <c r="S1393" s="186"/>
      <c r="T1393" s="186"/>
      <c r="U1393" s="186"/>
      <c r="V1393" s="186"/>
      <c r="W1393" s="186"/>
      <c r="X1393" s="186"/>
      <c r="Y1393" s="186"/>
      <c r="Z1393" s="186"/>
      <c r="AA1393" s="186"/>
      <c r="AB1393" s="186"/>
      <c r="AC1393" s="186"/>
      <c r="AD1393" s="186"/>
      <c r="AE1393" s="186"/>
    </row>
    <row r="1394" spans="1:31">
      <c r="A1394" s="186"/>
      <c r="B1394" s="291"/>
      <c r="C1394" s="186"/>
      <c r="D1394" s="186"/>
      <c r="E1394" s="186"/>
      <c r="F1394" s="186"/>
      <c r="G1394" s="186"/>
      <c r="H1394" s="186"/>
      <c r="I1394" s="186"/>
      <c r="J1394" s="186"/>
      <c r="K1394" s="186"/>
      <c r="L1394" s="186"/>
      <c r="M1394" s="186"/>
      <c r="N1394" s="186"/>
      <c r="O1394" s="186"/>
      <c r="P1394" s="186"/>
      <c r="Q1394" s="186"/>
      <c r="R1394" s="186"/>
      <c r="S1394" s="186"/>
      <c r="T1394" s="186"/>
      <c r="U1394" s="186"/>
      <c r="V1394" s="186"/>
      <c r="W1394" s="186"/>
      <c r="X1394" s="186"/>
      <c r="Y1394" s="186"/>
      <c r="Z1394" s="186"/>
      <c r="AA1394" s="186"/>
      <c r="AB1394" s="186"/>
      <c r="AC1394" s="186"/>
      <c r="AD1394" s="186"/>
      <c r="AE1394" s="186"/>
    </row>
    <row r="1395" spans="1:31">
      <c r="A1395" s="186"/>
      <c r="B1395" s="291"/>
      <c r="C1395" s="186"/>
      <c r="D1395" s="186"/>
      <c r="E1395" s="186"/>
      <c r="F1395" s="186"/>
      <c r="G1395" s="186"/>
      <c r="H1395" s="186"/>
      <c r="I1395" s="186"/>
      <c r="J1395" s="186"/>
      <c r="K1395" s="186"/>
      <c r="L1395" s="186"/>
      <c r="M1395" s="186"/>
      <c r="N1395" s="186"/>
      <c r="O1395" s="186"/>
      <c r="P1395" s="186"/>
      <c r="Q1395" s="186"/>
      <c r="R1395" s="186"/>
      <c r="S1395" s="186"/>
      <c r="T1395" s="186"/>
      <c r="U1395" s="186"/>
      <c r="V1395" s="186"/>
      <c r="W1395" s="186"/>
      <c r="X1395" s="186"/>
      <c r="Y1395" s="186"/>
      <c r="Z1395" s="186"/>
      <c r="AA1395" s="186"/>
      <c r="AB1395" s="186"/>
      <c r="AC1395" s="186"/>
      <c r="AD1395" s="186"/>
      <c r="AE1395" s="186"/>
    </row>
    <row r="1396" spans="1:31">
      <c r="A1396" s="186"/>
      <c r="B1396" s="291"/>
      <c r="C1396" s="186"/>
      <c r="D1396" s="186"/>
      <c r="E1396" s="186"/>
      <c r="F1396" s="186"/>
      <c r="G1396" s="186"/>
      <c r="H1396" s="186"/>
      <c r="I1396" s="186"/>
      <c r="J1396" s="186"/>
      <c r="K1396" s="186"/>
      <c r="L1396" s="186"/>
      <c r="M1396" s="186"/>
      <c r="N1396" s="186"/>
      <c r="O1396" s="186"/>
      <c r="P1396" s="186"/>
      <c r="Q1396" s="186"/>
      <c r="R1396" s="186"/>
      <c r="S1396" s="186"/>
      <c r="T1396" s="186"/>
      <c r="U1396" s="186"/>
      <c r="V1396" s="186"/>
      <c r="W1396" s="186"/>
      <c r="X1396" s="186"/>
      <c r="Y1396" s="186"/>
      <c r="Z1396" s="186"/>
      <c r="AA1396" s="186"/>
      <c r="AB1396" s="186"/>
      <c r="AC1396" s="186"/>
      <c r="AD1396" s="186"/>
      <c r="AE1396" s="186"/>
    </row>
    <row r="1397" spans="1:31">
      <c r="A1397" s="186"/>
      <c r="B1397" s="291"/>
      <c r="C1397" s="186"/>
      <c r="D1397" s="186"/>
      <c r="E1397" s="186"/>
      <c r="F1397" s="186"/>
      <c r="G1397" s="186"/>
      <c r="H1397" s="186"/>
      <c r="I1397" s="186"/>
      <c r="J1397" s="186"/>
      <c r="K1397" s="186"/>
      <c r="L1397" s="186"/>
      <c r="M1397" s="186"/>
      <c r="N1397" s="186"/>
      <c r="O1397" s="186"/>
      <c r="P1397" s="186"/>
      <c r="Q1397" s="186"/>
      <c r="R1397" s="186"/>
      <c r="S1397" s="186"/>
      <c r="T1397" s="186"/>
      <c r="U1397" s="186"/>
      <c r="V1397" s="186"/>
      <c r="W1397" s="186"/>
      <c r="X1397" s="186"/>
      <c r="Y1397" s="186"/>
      <c r="Z1397" s="186"/>
      <c r="AA1397" s="186"/>
      <c r="AB1397" s="186"/>
      <c r="AC1397" s="186"/>
      <c r="AD1397" s="186"/>
      <c r="AE1397" s="186"/>
    </row>
    <row r="1398" spans="1:31">
      <c r="A1398" s="186"/>
      <c r="B1398" s="291"/>
      <c r="C1398" s="186"/>
      <c r="D1398" s="186"/>
      <c r="E1398" s="186"/>
      <c r="F1398" s="186"/>
      <c r="G1398" s="186"/>
      <c r="H1398" s="186"/>
      <c r="I1398" s="186"/>
      <c r="J1398" s="186"/>
      <c r="K1398" s="186"/>
      <c r="L1398" s="186"/>
      <c r="M1398" s="186"/>
      <c r="N1398" s="186"/>
      <c r="O1398" s="186"/>
      <c r="P1398" s="186"/>
      <c r="Q1398" s="186"/>
      <c r="R1398" s="186"/>
      <c r="S1398" s="186"/>
      <c r="T1398" s="186"/>
      <c r="U1398" s="186"/>
      <c r="V1398" s="186"/>
      <c r="W1398" s="186"/>
      <c r="X1398" s="186"/>
      <c r="Y1398" s="186"/>
      <c r="Z1398" s="186"/>
      <c r="AA1398" s="186"/>
      <c r="AB1398" s="186"/>
      <c r="AC1398" s="186"/>
      <c r="AD1398" s="186"/>
      <c r="AE1398" s="186"/>
    </row>
    <row r="1399" spans="1:31">
      <c r="A1399" s="186"/>
      <c r="B1399" s="291"/>
      <c r="C1399" s="186"/>
      <c r="D1399" s="186"/>
      <c r="E1399" s="186"/>
      <c r="F1399" s="186"/>
      <c r="G1399" s="186"/>
      <c r="H1399" s="186"/>
      <c r="I1399" s="186"/>
      <c r="J1399" s="186"/>
      <c r="K1399" s="186"/>
      <c r="L1399" s="186"/>
      <c r="M1399" s="186"/>
      <c r="N1399" s="186"/>
      <c r="O1399" s="186"/>
      <c r="P1399" s="186"/>
      <c r="Q1399" s="186"/>
      <c r="R1399" s="186"/>
      <c r="S1399" s="186"/>
      <c r="T1399" s="186"/>
      <c r="U1399" s="186"/>
      <c r="V1399" s="186"/>
      <c r="W1399" s="186"/>
      <c r="X1399" s="186"/>
      <c r="Y1399" s="186"/>
      <c r="Z1399" s="186"/>
      <c r="AA1399" s="186"/>
      <c r="AB1399" s="186"/>
      <c r="AC1399" s="186"/>
      <c r="AD1399" s="186"/>
      <c r="AE1399" s="186"/>
    </row>
    <row r="1400" spans="1:31">
      <c r="A1400" s="186"/>
      <c r="B1400" s="291"/>
      <c r="C1400" s="186"/>
      <c r="D1400" s="186"/>
      <c r="E1400" s="186"/>
      <c r="F1400" s="186"/>
      <c r="G1400" s="186"/>
      <c r="H1400" s="186"/>
      <c r="I1400" s="186"/>
      <c r="J1400" s="186"/>
      <c r="K1400" s="186"/>
      <c r="L1400" s="186"/>
      <c r="M1400" s="186"/>
      <c r="N1400" s="186"/>
      <c r="O1400" s="186"/>
      <c r="P1400" s="186"/>
      <c r="Q1400" s="186"/>
      <c r="R1400" s="186"/>
      <c r="S1400" s="186"/>
      <c r="T1400" s="186"/>
      <c r="U1400" s="186"/>
      <c r="V1400" s="186"/>
      <c r="W1400" s="186"/>
      <c r="X1400" s="186"/>
      <c r="Y1400" s="186"/>
      <c r="Z1400" s="186"/>
      <c r="AA1400" s="186"/>
      <c r="AB1400" s="186"/>
      <c r="AC1400" s="186"/>
      <c r="AD1400" s="186"/>
      <c r="AE1400" s="186"/>
    </row>
    <row r="1401" spans="1:31">
      <c r="A1401" s="186"/>
      <c r="B1401" s="291"/>
      <c r="C1401" s="186"/>
      <c r="D1401" s="186"/>
      <c r="E1401" s="186"/>
      <c r="F1401" s="186"/>
      <c r="G1401" s="186"/>
      <c r="H1401" s="186"/>
      <c r="I1401" s="186"/>
      <c r="J1401" s="186"/>
      <c r="K1401" s="186"/>
      <c r="L1401" s="186"/>
      <c r="M1401" s="186"/>
      <c r="N1401" s="186"/>
      <c r="O1401" s="186"/>
      <c r="P1401" s="186"/>
      <c r="Q1401" s="186"/>
      <c r="R1401" s="186"/>
      <c r="S1401" s="186"/>
      <c r="T1401" s="186"/>
      <c r="U1401" s="186"/>
      <c r="V1401" s="186"/>
      <c r="W1401" s="186"/>
      <c r="X1401" s="186"/>
      <c r="Y1401" s="186"/>
      <c r="Z1401" s="186"/>
      <c r="AA1401" s="186"/>
      <c r="AB1401" s="186"/>
      <c r="AC1401" s="186"/>
      <c r="AD1401" s="186"/>
      <c r="AE1401" s="186"/>
    </row>
    <row r="1402" spans="1:31">
      <c r="A1402" s="186"/>
      <c r="B1402" s="291"/>
      <c r="C1402" s="186"/>
      <c r="D1402" s="186"/>
      <c r="E1402" s="186"/>
      <c r="F1402" s="186"/>
      <c r="G1402" s="186"/>
      <c r="H1402" s="186"/>
      <c r="I1402" s="186"/>
      <c r="J1402" s="186"/>
      <c r="K1402" s="186"/>
      <c r="L1402" s="186"/>
      <c r="M1402" s="186"/>
      <c r="N1402" s="186"/>
      <c r="O1402" s="186"/>
      <c r="P1402" s="186"/>
      <c r="Q1402" s="186"/>
      <c r="R1402" s="186"/>
      <c r="S1402" s="186"/>
      <c r="T1402" s="186"/>
      <c r="U1402" s="186"/>
      <c r="V1402" s="186"/>
      <c r="W1402" s="186"/>
      <c r="X1402" s="186"/>
      <c r="Y1402" s="186"/>
      <c r="Z1402" s="186"/>
      <c r="AA1402" s="186"/>
      <c r="AB1402" s="186"/>
      <c r="AC1402" s="186"/>
      <c r="AD1402" s="186"/>
      <c r="AE1402" s="186"/>
    </row>
    <row r="1403" spans="1:31">
      <c r="A1403" s="186"/>
      <c r="B1403" s="291"/>
      <c r="C1403" s="186"/>
      <c r="D1403" s="186"/>
      <c r="E1403" s="186"/>
      <c r="F1403" s="186"/>
      <c r="G1403" s="186"/>
      <c r="H1403" s="186"/>
      <c r="I1403" s="186"/>
      <c r="J1403" s="186"/>
      <c r="K1403" s="186"/>
      <c r="L1403" s="186"/>
      <c r="M1403" s="186"/>
      <c r="N1403" s="186"/>
      <c r="O1403" s="186"/>
      <c r="P1403" s="186"/>
      <c r="Q1403" s="186"/>
      <c r="R1403" s="186"/>
      <c r="S1403" s="186"/>
      <c r="T1403" s="186"/>
      <c r="U1403" s="186"/>
      <c r="V1403" s="186"/>
      <c r="W1403" s="186"/>
      <c r="X1403" s="186"/>
      <c r="Y1403" s="186"/>
      <c r="Z1403" s="186"/>
      <c r="AA1403" s="186"/>
      <c r="AB1403" s="186"/>
      <c r="AC1403" s="186"/>
      <c r="AD1403" s="186"/>
      <c r="AE1403" s="186"/>
    </row>
    <row r="1404" spans="1:31">
      <c r="A1404" s="186"/>
      <c r="B1404" s="291"/>
      <c r="C1404" s="186"/>
      <c r="D1404" s="186"/>
      <c r="E1404" s="186"/>
      <c r="F1404" s="186"/>
      <c r="G1404" s="186"/>
      <c r="H1404" s="186"/>
      <c r="I1404" s="186"/>
      <c r="J1404" s="186"/>
      <c r="K1404" s="186"/>
      <c r="L1404" s="186"/>
      <c r="M1404" s="186"/>
      <c r="N1404" s="186"/>
      <c r="O1404" s="186"/>
      <c r="P1404" s="186"/>
      <c r="Q1404" s="186"/>
      <c r="R1404" s="186"/>
      <c r="S1404" s="186"/>
      <c r="T1404" s="186"/>
      <c r="U1404" s="186"/>
      <c r="V1404" s="186"/>
      <c r="W1404" s="186"/>
      <c r="X1404" s="186"/>
      <c r="Y1404" s="186"/>
      <c r="Z1404" s="186"/>
      <c r="AA1404" s="186"/>
      <c r="AB1404" s="186"/>
      <c r="AC1404" s="186"/>
      <c r="AD1404" s="186"/>
      <c r="AE1404" s="186"/>
    </row>
    <row r="1405" spans="1:31">
      <c r="A1405" s="186"/>
      <c r="B1405" s="291"/>
      <c r="C1405" s="186"/>
      <c r="D1405" s="186"/>
      <c r="E1405" s="186"/>
      <c r="F1405" s="186"/>
      <c r="G1405" s="186"/>
      <c r="H1405" s="186"/>
      <c r="I1405" s="186"/>
      <c r="J1405" s="186"/>
      <c r="K1405" s="186"/>
      <c r="L1405" s="186"/>
      <c r="M1405" s="186"/>
      <c r="N1405" s="186"/>
      <c r="O1405" s="186"/>
      <c r="P1405" s="186"/>
      <c r="Q1405" s="186"/>
      <c r="R1405" s="186"/>
      <c r="S1405" s="186"/>
      <c r="T1405" s="186"/>
      <c r="U1405" s="186"/>
      <c r="V1405" s="186"/>
      <c r="W1405" s="186"/>
      <c r="X1405" s="186"/>
      <c r="Y1405" s="186"/>
      <c r="Z1405" s="186"/>
      <c r="AA1405" s="186"/>
      <c r="AB1405" s="186"/>
      <c r="AC1405" s="186"/>
      <c r="AD1405" s="186"/>
      <c r="AE1405" s="186"/>
    </row>
    <row r="1406" spans="1:31">
      <c r="A1406" s="186"/>
      <c r="B1406" s="291"/>
      <c r="C1406" s="186"/>
      <c r="D1406" s="186"/>
      <c r="E1406" s="186"/>
      <c r="F1406" s="186"/>
      <c r="G1406" s="186"/>
      <c r="H1406" s="186"/>
      <c r="I1406" s="186"/>
      <c r="J1406" s="186"/>
      <c r="K1406" s="186"/>
      <c r="L1406" s="186"/>
      <c r="M1406" s="186"/>
      <c r="N1406" s="186"/>
      <c r="O1406" s="186"/>
      <c r="P1406" s="186"/>
      <c r="Q1406" s="186"/>
      <c r="R1406" s="186"/>
      <c r="S1406" s="186"/>
      <c r="T1406" s="186"/>
      <c r="U1406" s="186"/>
      <c r="V1406" s="186"/>
      <c r="W1406" s="186"/>
      <c r="X1406" s="186"/>
      <c r="Y1406" s="186"/>
      <c r="Z1406" s="186"/>
      <c r="AA1406" s="186"/>
      <c r="AB1406" s="186"/>
      <c r="AC1406" s="186"/>
      <c r="AD1406" s="186"/>
      <c r="AE1406" s="186"/>
    </row>
    <row r="1407" spans="1:31">
      <c r="A1407" s="186"/>
      <c r="B1407" s="291"/>
      <c r="C1407" s="186"/>
      <c r="D1407" s="186"/>
      <c r="E1407" s="186"/>
      <c r="F1407" s="186"/>
      <c r="G1407" s="186"/>
      <c r="H1407" s="186"/>
      <c r="I1407" s="186"/>
      <c r="J1407" s="186"/>
      <c r="K1407" s="186"/>
      <c r="L1407" s="186"/>
      <c r="M1407" s="186"/>
      <c r="N1407" s="186"/>
      <c r="O1407" s="186"/>
      <c r="P1407" s="186"/>
      <c r="Q1407" s="186"/>
      <c r="R1407" s="186"/>
      <c r="S1407" s="186"/>
      <c r="T1407" s="186"/>
      <c r="U1407" s="186"/>
      <c r="V1407" s="186"/>
      <c r="W1407" s="186"/>
      <c r="X1407" s="186"/>
      <c r="Y1407" s="186"/>
      <c r="Z1407" s="186"/>
      <c r="AA1407" s="186"/>
      <c r="AB1407" s="186"/>
      <c r="AC1407" s="186"/>
      <c r="AD1407" s="186"/>
      <c r="AE1407" s="186"/>
    </row>
    <row r="1408" spans="1:31">
      <c r="A1408" s="186"/>
      <c r="B1408" s="291"/>
      <c r="C1408" s="186"/>
      <c r="D1408" s="186"/>
      <c r="E1408" s="186"/>
      <c r="F1408" s="186"/>
      <c r="G1408" s="186"/>
      <c r="H1408" s="186"/>
      <c r="I1408" s="186"/>
      <c r="J1408" s="186"/>
      <c r="K1408" s="186"/>
      <c r="L1408" s="186"/>
      <c r="M1408" s="186"/>
      <c r="N1408" s="186"/>
      <c r="O1408" s="186"/>
      <c r="P1408" s="186"/>
      <c r="Q1408" s="186"/>
      <c r="R1408" s="186"/>
      <c r="S1408" s="186"/>
      <c r="T1408" s="186"/>
      <c r="U1408" s="186"/>
      <c r="V1408" s="186"/>
      <c r="W1408" s="186"/>
      <c r="X1408" s="186"/>
      <c r="Y1408" s="186"/>
      <c r="Z1408" s="186"/>
      <c r="AA1408" s="186"/>
      <c r="AB1408" s="186"/>
      <c r="AC1408" s="186"/>
      <c r="AD1408" s="186"/>
      <c r="AE1408" s="186"/>
    </row>
    <row r="1409" spans="1:31">
      <c r="A1409" s="186"/>
      <c r="B1409" s="291"/>
      <c r="C1409" s="186"/>
      <c r="D1409" s="186"/>
      <c r="E1409" s="186"/>
      <c r="F1409" s="186"/>
      <c r="G1409" s="186"/>
      <c r="H1409" s="186"/>
      <c r="I1409" s="186"/>
      <c r="J1409" s="186"/>
      <c r="K1409" s="186"/>
      <c r="L1409" s="186"/>
      <c r="M1409" s="186"/>
      <c r="N1409" s="186"/>
      <c r="O1409" s="186"/>
      <c r="P1409" s="186"/>
      <c r="Q1409" s="186"/>
      <c r="R1409" s="186"/>
      <c r="S1409" s="186"/>
      <c r="T1409" s="186"/>
      <c r="U1409" s="186"/>
      <c r="V1409" s="186"/>
      <c r="W1409" s="186"/>
      <c r="X1409" s="186"/>
      <c r="Y1409" s="186"/>
      <c r="Z1409" s="186"/>
      <c r="AA1409" s="186"/>
      <c r="AB1409" s="186"/>
      <c r="AC1409" s="186"/>
      <c r="AD1409" s="186"/>
      <c r="AE1409" s="186"/>
    </row>
    <row r="1410" spans="1:31">
      <c r="A1410" s="186"/>
      <c r="B1410" s="291"/>
      <c r="C1410" s="186"/>
      <c r="D1410" s="186"/>
      <c r="E1410" s="186"/>
      <c r="F1410" s="186"/>
      <c r="G1410" s="186"/>
      <c r="H1410" s="186"/>
      <c r="I1410" s="186"/>
      <c r="J1410" s="186"/>
      <c r="K1410" s="186"/>
      <c r="L1410" s="186"/>
      <c r="M1410" s="186"/>
      <c r="N1410" s="186"/>
      <c r="O1410" s="186"/>
      <c r="P1410" s="186"/>
      <c r="Q1410" s="186"/>
      <c r="R1410" s="186"/>
      <c r="S1410" s="186"/>
      <c r="T1410" s="186"/>
      <c r="U1410" s="186"/>
      <c r="V1410" s="186"/>
      <c r="W1410" s="186"/>
      <c r="X1410" s="186"/>
      <c r="Y1410" s="186"/>
      <c r="Z1410" s="186"/>
      <c r="AA1410" s="186"/>
      <c r="AB1410" s="186"/>
      <c r="AC1410" s="186"/>
      <c r="AD1410" s="186"/>
      <c r="AE1410" s="186"/>
    </row>
    <row r="1411" spans="1:31">
      <c r="A1411" s="186"/>
      <c r="B1411" s="291"/>
      <c r="C1411" s="186"/>
      <c r="D1411" s="186"/>
      <c r="E1411" s="186"/>
      <c r="F1411" s="186"/>
      <c r="G1411" s="186"/>
      <c r="H1411" s="186"/>
      <c r="I1411" s="186"/>
      <c r="J1411" s="186"/>
      <c r="K1411" s="186"/>
      <c r="L1411" s="186"/>
      <c r="M1411" s="186"/>
      <c r="N1411" s="186"/>
      <c r="O1411" s="186"/>
      <c r="P1411" s="186"/>
      <c r="Q1411" s="186"/>
      <c r="R1411" s="186"/>
      <c r="S1411" s="186"/>
      <c r="T1411" s="186"/>
      <c r="U1411" s="186"/>
      <c r="V1411" s="186"/>
      <c r="W1411" s="186"/>
      <c r="X1411" s="186"/>
      <c r="Y1411" s="186"/>
      <c r="Z1411" s="186"/>
      <c r="AA1411" s="186"/>
      <c r="AB1411" s="186"/>
      <c r="AC1411" s="186"/>
      <c r="AD1411" s="186"/>
      <c r="AE1411" s="186"/>
    </row>
    <row r="1412" spans="1:31">
      <c r="A1412" s="186"/>
      <c r="B1412" s="291"/>
      <c r="C1412" s="186"/>
      <c r="D1412" s="186"/>
      <c r="E1412" s="186"/>
      <c r="F1412" s="186"/>
      <c r="G1412" s="186"/>
      <c r="H1412" s="186"/>
      <c r="I1412" s="186"/>
      <c r="J1412" s="186"/>
      <c r="K1412" s="186"/>
      <c r="L1412" s="186"/>
      <c r="M1412" s="186"/>
      <c r="N1412" s="186"/>
      <c r="O1412" s="186"/>
      <c r="P1412" s="186"/>
      <c r="Q1412" s="186"/>
      <c r="R1412" s="186"/>
      <c r="S1412" s="186"/>
      <c r="T1412" s="186"/>
      <c r="U1412" s="186"/>
      <c r="V1412" s="186"/>
      <c r="W1412" s="186"/>
      <c r="X1412" s="186"/>
      <c r="Y1412" s="186"/>
      <c r="Z1412" s="186"/>
      <c r="AA1412" s="186"/>
      <c r="AB1412" s="186"/>
      <c r="AC1412" s="186"/>
      <c r="AD1412" s="186"/>
      <c r="AE1412" s="186"/>
    </row>
    <row r="1413" spans="1:31">
      <c r="A1413" s="186"/>
      <c r="B1413" s="291"/>
      <c r="C1413" s="186"/>
      <c r="D1413" s="186"/>
      <c r="E1413" s="186"/>
      <c r="F1413" s="186"/>
      <c r="G1413" s="186"/>
      <c r="H1413" s="186"/>
      <c r="I1413" s="186"/>
      <c r="J1413" s="186"/>
      <c r="K1413" s="186"/>
      <c r="L1413" s="186"/>
      <c r="M1413" s="186"/>
      <c r="N1413" s="186"/>
      <c r="O1413" s="186"/>
      <c r="P1413" s="186"/>
      <c r="Q1413" s="186"/>
      <c r="R1413" s="186"/>
      <c r="S1413" s="186"/>
      <c r="T1413" s="186"/>
      <c r="U1413" s="186"/>
      <c r="V1413" s="186"/>
      <c r="W1413" s="186"/>
      <c r="X1413" s="186"/>
      <c r="Y1413" s="186"/>
      <c r="Z1413" s="186"/>
      <c r="AA1413" s="186"/>
      <c r="AB1413" s="186"/>
      <c r="AC1413" s="186"/>
      <c r="AD1413" s="186"/>
      <c r="AE1413" s="186"/>
    </row>
    <row r="1414" spans="1:31">
      <c r="A1414" s="186"/>
      <c r="B1414" s="291"/>
      <c r="C1414" s="186"/>
      <c r="D1414" s="186"/>
      <c r="E1414" s="186"/>
      <c r="F1414" s="186"/>
      <c r="G1414" s="186"/>
      <c r="H1414" s="186"/>
      <c r="I1414" s="186"/>
      <c r="J1414" s="186"/>
      <c r="K1414" s="186"/>
      <c r="L1414" s="186"/>
      <c r="M1414" s="186"/>
      <c r="N1414" s="186"/>
      <c r="O1414" s="186"/>
      <c r="P1414" s="186"/>
      <c r="Q1414" s="186"/>
      <c r="R1414" s="186"/>
      <c r="S1414" s="186"/>
      <c r="T1414" s="186"/>
      <c r="U1414" s="186"/>
      <c r="V1414" s="186"/>
      <c r="W1414" s="186"/>
      <c r="X1414" s="186"/>
      <c r="Y1414" s="186"/>
      <c r="Z1414" s="186"/>
      <c r="AA1414" s="186"/>
      <c r="AB1414" s="186"/>
      <c r="AC1414" s="186"/>
      <c r="AD1414" s="186"/>
      <c r="AE1414" s="186"/>
    </row>
    <row r="1415" spans="1:31">
      <c r="A1415" s="186"/>
      <c r="B1415" s="291"/>
      <c r="C1415" s="186"/>
      <c r="D1415" s="186"/>
      <c r="E1415" s="186"/>
      <c r="F1415" s="186"/>
      <c r="G1415" s="186"/>
      <c r="H1415" s="186"/>
      <c r="I1415" s="186"/>
      <c r="J1415" s="186"/>
      <c r="K1415" s="186"/>
      <c r="L1415" s="186"/>
      <c r="M1415" s="186"/>
      <c r="N1415" s="186"/>
      <c r="O1415" s="186"/>
      <c r="P1415" s="186"/>
      <c r="Q1415" s="186"/>
      <c r="R1415" s="186"/>
      <c r="S1415" s="186"/>
      <c r="T1415" s="186"/>
      <c r="U1415" s="186"/>
      <c r="V1415" s="186"/>
      <c r="W1415" s="186"/>
      <c r="X1415" s="186"/>
      <c r="Y1415" s="186"/>
      <c r="Z1415" s="186"/>
      <c r="AA1415" s="186"/>
      <c r="AB1415" s="186"/>
      <c r="AC1415" s="186"/>
      <c r="AD1415" s="186"/>
      <c r="AE1415" s="186"/>
    </row>
  </sheetData>
  <mergeCells count="19">
    <mergeCell ref="A120:B120"/>
    <mergeCell ref="A121:B121"/>
    <mergeCell ref="A1:B1"/>
    <mergeCell ref="A2:B2"/>
    <mergeCell ref="A3:B3"/>
    <mergeCell ref="A60:B60"/>
    <mergeCell ref="A61:B61"/>
    <mergeCell ref="A119:B119"/>
    <mergeCell ref="A62:B62"/>
    <mergeCell ref="A63:B63"/>
    <mergeCell ref="A64:B64"/>
    <mergeCell ref="A4:B4"/>
    <mergeCell ref="A184:B184"/>
    <mergeCell ref="A122:B122"/>
    <mergeCell ref="A123:B123"/>
    <mergeCell ref="A181:B181"/>
    <mergeCell ref="A182:B182"/>
    <mergeCell ref="A183:B183"/>
    <mergeCell ref="A124:B124"/>
  </mergeCells>
  <printOptions horizontalCentered="1"/>
  <pageMargins left="0.70866141732283472" right="0.70866141732283472" top="0.35433070866141736" bottom="0.35433070866141736" header="0.31496062992125984" footer="0.31496062992125984"/>
  <pageSetup scale="95" fitToWidth="4" fitToHeight="4" orientation="portrait" r:id="rId1"/>
  <rowBreaks count="3" manualBreakCount="3">
    <brk id="60" max="1" man="1"/>
    <brk id="120" max="1" man="1"/>
    <brk id="180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opLeftCell="G4" zoomScale="110" zoomScaleNormal="110" zoomScaleSheetLayoutView="100" workbookViewId="0">
      <selection activeCell="H19" sqref="H19"/>
    </sheetView>
  </sheetViews>
  <sheetFormatPr baseColWidth="10" defaultColWidth="11.42578125" defaultRowHeight="12.75"/>
  <cols>
    <col min="1" max="1" width="29.28515625" style="312" customWidth="1"/>
    <col min="2" max="11" width="13.28515625" style="326" customWidth="1"/>
    <col min="12" max="12" width="11.42578125" style="312"/>
    <col min="13" max="13" width="29.5703125" style="312" customWidth="1"/>
    <col min="14" max="23" width="12.7109375" style="312" customWidth="1"/>
    <col min="24" max="16384" width="11.42578125" style="312"/>
  </cols>
  <sheetData>
    <row r="1" spans="1:23">
      <c r="A1" s="383" t="s">
        <v>144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M1" s="383" t="s">
        <v>144</v>
      </c>
      <c r="N1" s="383"/>
      <c r="O1" s="383"/>
      <c r="P1" s="383"/>
      <c r="Q1" s="383"/>
      <c r="R1" s="383"/>
      <c r="S1" s="383"/>
      <c r="T1" s="383"/>
      <c r="U1" s="383"/>
      <c r="V1" s="383"/>
      <c r="W1" s="383"/>
    </row>
    <row r="2" spans="1:23">
      <c r="A2" s="383" t="s">
        <v>166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M2" s="383" t="s">
        <v>166</v>
      </c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23">
      <c r="A3" s="383" t="s">
        <v>251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M3" s="383" t="s">
        <v>251</v>
      </c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ht="13.5" customHeight="1" thickBo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M4" s="382" t="s">
        <v>252</v>
      </c>
      <c r="N4" s="382"/>
      <c r="O4" s="382"/>
      <c r="P4" s="382"/>
      <c r="Q4" s="382"/>
      <c r="R4" s="382"/>
      <c r="S4" s="382"/>
      <c r="T4" s="382"/>
      <c r="U4" s="382"/>
      <c r="V4" s="382"/>
      <c r="W4" s="382"/>
    </row>
    <row r="5" spans="1:23" ht="14.25" thickTop="1" thickBot="1">
      <c r="A5" s="313" t="s">
        <v>0</v>
      </c>
      <c r="B5" s="314" t="s">
        <v>221</v>
      </c>
      <c r="C5" s="314" t="s">
        <v>253</v>
      </c>
      <c r="D5" s="314" t="s">
        <v>254</v>
      </c>
      <c r="E5" s="314" t="s">
        <v>222</v>
      </c>
      <c r="F5" s="314" t="s">
        <v>223</v>
      </c>
      <c r="G5" s="314" t="s">
        <v>224</v>
      </c>
      <c r="H5" s="314" t="s">
        <v>225</v>
      </c>
      <c r="I5" s="314" t="s">
        <v>226</v>
      </c>
      <c r="J5" s="314" t="s">
        <v>255</v>
      </c>
      <c r="K5" s="315" t="s">
        <v>53</v>
      </c>
      <c r="M5" s="313" t="s">
        <v>0</v>
      </c>
      <c r="N5" s="314" t="s">
        <v>221</v>
      </c>
      <c r="O5" s="314" t="s">
        <v>253</v>
      </c>
      <c r="P5" s="314" t="s">
        <v>254</v>
      </c>
      <c r="Q5" s="314" t="s">
        <v>222</v>
      </c>
      <c r="R5" s="314" t="s">
        <v>223</v>
      </c>
      <c r="S5" s="314" t="s">
        <v>224</v>
      </c>
      <c r="T5" s="314" t="s">
        <v>225</v>
      </c>
      <c r="U5" s="314" t="s">
        <v>226</v>
      </c>
      <c r="V5" s="314" t="s">
        <v>255</v>
      </c>
      <c r="W5" s="316" t="s">
        <v>53</v>
      </c>
    </row>
    <row r="6" spans="1:23" ht="13.5" thickTop="1">
      <c r="A6" s="317" t="s">
        <v>1</v>
      </c>
      <c r="B6" s="184">
        <v>-24148.059109261259</v>
      </c>
      <c r="C6" s="184">
        <v>-3366.1316769062541</v>
      </c>
      <c r="D6" s="184">
        <v>6.3241515308618546E-3</v>
      </c>
      <c r="E6" s="184">
        <v>-787.26270695906715</v>
      </c>
      <c r="F6" s="184">
        <v>-1175.4897443086957</v>
      </c>
      <c r="G6" s="184">
        <v>-87.900817679117608</v>
      </c>
      <c r="H6" s="184">
        <v>-710.56651944576879</v>
      </c>
      <c r="I6" s="184">
        <v>-142.12301813730301</v>
      </c>
      <c r="J6" s="184">
        <v>2.055661148915533E-2</v>
      </c>
      <c r="K6" s="270">
        <f t="shared" ref="K6:K37" si="0">SUM(B6:J6)</f>
        <v>-30417.506711934446</v>
      </c>
      <c r="M6" s="317" t="s">
        <v>1</v>
      </c>
      <c r="N6" s="184">
        <f>+B6/3</f>
        <v>-8049.3530364204198</v>
      </c>
      <c r="O6" s="184">
        <f t="shared" ref="O6:V21" si="1">+C6/3</f>
        <v>-1122.0438923020847</v>
      </c>
      <c r="P6" s="184">
        <f t="shared" si="1"/>
        <v>2.1080505102872849E-3</v>
      </c>
      <c r="Q6" s="184">
        <f t="shared" si="1"/>
        <v>-262.42090231968905</v>
      </c>
      <c r="R6" s="184">
        <f t="shared" si="1"/>
        <v>-391.82991476956522</v>
      </c>
      <c r="S6" s="184">
        <f t="shared" si="1"/>
        <v>-29.300272559705871</v>
      </c>
      <c r="T6" s="184">
        <f t="shared" si="1"/>
        <v>-236.85550648192293</v>
      </c>
      <c r="U6" s="184">
        <f t="shared" si="1"/>
        <v>-47.374339379101002</v>
      </c>
      <c r="V6" s="184">
        <f t="shared" si="1"/>
        <v>6.8522038297184435E-3</v>
      </c>
      <c r="W6" s="318">
        <f t="shared" ref="W6:W56" si="2">SUM(N6:V6)</f>
        <v>-10139.168903978149</v>
      </c>
    </row>
    <row r="7" spans="1:23">
      <c r="A7" s="317" t="s">
        <v>2</v>
      </c>
      <c r="B7" s="184">
        <v>-47831.922294529155</v>
      </c>
      <c r="C7" s="184">
        <v>-6667.6060121543705</v>
      </c>
      <c r="D7" s="184">
        <v>-1.6273707151412964E-3</v>
      </c>
      <c r="E7" s="184">
        <v>-1559.3743055263185</v>
      </c>
      <c r="F7" s="184">
        <v>-2328.3664347315207</v>
      </c>
      <c r="G7" s="184">
        <v>-174.08215077470231</v>
      </c>
      <c r="H7" s="184">
        <v>-1407.5107731331955</v>
      </c>
      <c r="I7" s="184">
        <v>-281.53876819857396</v>
      </c>
      <c r="J7" s="184">
        <v>1.0711064329370856E-2</v>
      </c>
      <c r="K7" s="270">
        <f t="shared" si="0"/>
        <v>-60250.391655354222</v>
      </c>
      <c r="M7" s="317" t="s">
        <v>2</v>
      </c>
      <c r="N7" s="184">
        <f t="shared" ref="N7:V48" si="3">+B7/3</f>
        <v>-15943.974098176384</v>
      </c>
      <c r="O7" s="184">
        <f t="shared" si="1"/>
        <v>-2222.5353373847902</v>
      </c>
      <c r="P7" s="184">
        <f t="shared" si="1"/>
        <v>-5.4245690504709876E-4</v>
      </c>
      <c r="Q7" s="184">
        <f t="shared" si="1"/>
        <v>-519.79143517543946</v>
      </c>
      <c r="R7" s="184">
        <f t="shared" si="1"/>
        <v>-776.1221449105069</v>
      </c>
      <c r="S7" s="184">
        <f t="shared" si="1"/>
        <v>-58.027383591567435</v>
      </c>
      <c r="T7" s="184">
        <f t="shared" si="1"/>
        <v>-469.17025771106518</v>
      </c>
      <c r="U7" s="184">
        <f t="shared" si="1"/>
        <v>-93.846256066191316</v>
      </c>
      <c r="V7" s="184">
        <f t="shared" si="1"/>
        <v>3.5703547764569521E-3</v>
      </c>
      <c r="W7" s="270">
        <f t="shared" si="2"/>
        <v>-20083.463885118075</v>
      </c>
    </row>
    <row r="8" spans="1:23">
      <c r="A8" s="317" t="s">
        <v>3</v>
      </c>
      <c r="B8" s="184">
        <v>8664.6016841996461</v>
      </c>
      <c r="C8" s="184">
        <v>1207.8247107048519</v>
      </c>
      <c r="D8" s="184">
        <v>0</v>
      </c>
      <c r="E8" s="184">
        <v>282.45925204147352</v>
      </c>
      <c r="F8" s="184">
        <v>421.79683620622382</v>
      </c>
      <c r="G8" s="184">
        <v>31.521712397166993</v>
      </c>
      <c r="H8" s="184">
        <v>254.98216514062369</v>
      </c>
      <c r="I8" s="184">
        <v>51.030074989132117</v>
      </c>
      <c r="J8" s="184">
        <v>1.3150204147677869E-2</v>
      </c>
      <c r="K8" s="270">
        <f t="shared" si="0"/>
        <v>10914.229585883266</v>
      </c>
      <c r="M8" s="317" t="s">
        <v>3</v>
      </c>
      <c r="N8" s="184">
        <f t="shared" si="3"/>
        <v>2888.2005613998822</v>
      </c>
      <c r="O8" s="184">
        <f t="shared" si="1"/>
        <v>402.60823690161732</v>
      </c>
      <c r="P8" s="184">
        <f t="shared" si="1"/>
        <v>0</v>
      </c>
      <c r="Q8" s="184">
        <f t="shared" si="1"/>
        <v>94.153084013824511</v>
      </c>
      <c r="R8" s="184">
        <f t="shared" si="1"/>
        <v>140.59894540207461</v>
      </c>
      <c r="S8" s="184">
        <f t="shared" si="1"/>
        <v>10.507237465722332</v>
      </c>
      <c r="T8" s="184">
        <f t="shared" si="1"/>
        <v>84.994055046874564</v>
      </c>
      <c r="U8" s="184">
        <f t="shared" si="1"/>
        <v>17.010024996377371</v>
      </c>
      <c r="V8" s="184">
        <f t="shared" si="1"/>
        <v>4.3834013825592892E-3</v>
      </c>
      <c r="W8" s="270">
        <f t="shared" si="2"/>
        <v>3638.0765286277556</v>
      </c>
    </row>
    <row r="9" spans="1:23">
      <c r="A9" s="317" t="s">
        <v>4</v>
      </c>
      <c r="B9" s="184">
        <v>15520.93725387007</v>
      </c>
      <c r="C9" s="184">
        <v>2163.5605085240677</v>
      </c>
      <c r="D9" s="184">
        <v>-7.9580815508961678E-3</v>
      </c>
      <c r="E9" s="184">
        <v>505.97717028064653</v>
      </c>
      <c r="F9" s="184">
        <v>755.49296461464837</v>
      </c>
      <c r="G9" s="184">
        <v>56.490099580754759</v>
      </c>
      <c r="H9" s="184">
        <v>456.70264941663481</v>
      </c>
      <c r="I9" s="184">
        <v>91.342785800428828</v>
      </c>
      <c r="J9" s="184">
        <v>1.9651462323963642E-2</v>
      </c>
      <c r="K9" s="270">
        <f t="shared" si="0"/>
        <v>19550.515125468024</v>
      </c>
      <c r="M9" s="317" t="s">
        <v>4</v>
      </c>
      <c r="N9" s="184">
        <f t="shared" si="3"/>
        <v>5173.6457512900233</v>
      </c>
      <c r="O9" s="184">
        <f t="shared" si="1"/>
        <v>721.18683617468923</v>
      </c>
      <c r="P9" s="184">
        <f t="shared" si="1"/>
        <v>-2.6526938502987227E-3</v>
      </c>
      <c r="Q9" s="184">
        <f t="shared" si="1"/>
        <v>168.65905676021552</v>
      </c>
      <c r="R9" s="184">
        <f t="shared" si="1"/>
        <v>251.8309882048828</v>
      </c>
      <c r="S9" s="184">
        <f t="shared" si="1"/>
        <v>18.830033193584921</v>
      </c>
      <c r="T9" s="184">
        <f t="shared" si="1"/>
        <v>152.23421647221161</v>
      </c>
      <c r="U9" s="184">
        <f t="shared" si="1"/>
        <v>30.447595266809611</v>
      </c>
      <c r="V9" s="184">
        <f t="shared" si="1"/>
        <v>6.5504874413212138E-3</v>
      </c>
      <c r="W9" s="270">
        <f t="shared" si="2"/>
        <v>6516.8383751560077</v>
      </c>
    </row>
    <row r="10" spans="1:23">
      <c r="A10" s="317" t="s">
        <v>5</v>
      </c>
      <c r="B10" s="184">
        <v>-173824.46852380782</v>
      </c>
      <c r="C10" s="184">
        <v>-24230.496825980954</v>
      </c>
      <c r="D10" s="184">
        <v>-5.6158867664635181E-4</v>
      </c>
      <c r="E10" s="184">
        <v>-5666.8443891031202</v>
      </c>
      <c r="F10" s="184">
        <v>-8461.427140455693</v>
      </c>
      <c r="G10" s="184">
        <v>-632.71790807304205</v>
      </c>
      <c r="H10" s="184">
        <v>-5114.9395074530039</v>
      </c>
      <c r="I10" s="184">
        <v>-1023.1937761140289</v>
      </c>
      <c r="J10" s="184">
        <v>-3.3819162752479315E-2</v>
      </c>
      <c r="K10" s="270">
        <f t="shared" si="0"/>
        <v>-218954.12245173909</v>
      </c>
      <c r="M10" s="317" t="s">
        <v>5</v>
      </c>
      <c r="N10" s="184">
        <f t="shared" si="3"/>
        <v>-57941.489507935941</v>
      </c>
      <c r="O10" s="184">
        <f t="shared" si="1"/>
        <v>-8076.8322753269849</v>
      </c>
      <c r="P10" s="184">
        <f t="shared" si="1"/>
        <v>-1.8719622554878393E-4</v>
      </c>
      <c r="Q10" s="184">
        <f t="shared" si="1"/>
        <v>-1888.94812970104</v>
      </c>
      <c r="R10" s="184">
        <f t="shared" si="1"/>
        <v>-2820.4757134852312</v>
      </c>
      <c r="S10" s="184">
        <f t="shared" si="1"/>
        <v>-210.90596935768068</v>
      </c>
      <c r="T10" s="184">
        <f t="shared" si="1"/>
        <v>-1704.9798358176679</v>
      </c>
      <c r="U10" s="184">
        <f t="shared" si="1"/>
        <v>-341.06459203800961</v>
      </c>
      <c r="V10" s="184">
        <f t="shared" si="1"/>
        <v>-1.1273054250826439E-2</v>
      </c>
      <c r="W10" s="270">
        <f t="shared" si="2"/>
        <v>-72984.707483913022</v>
      </c>
    </row>
    <row r="11" spans="1:23">
      <c r="A11" s="317" t="s">
        <v>6</v>
      </c>
      <c r="B11" s="184">
        <v>103950.24676120281</v>
      </c>
      <c r="C11" s="184">
        <v>14490.289882078767</v>
      </c>
      <c r="D11" s="184">
        <v>9.4545613974332809E-3</v>
      </c>
      <c r="E11" s="184">
        <v>3388.8639786932617</v>
      </c>
      <c r="F11" s="184">
        <v>5060.0672135613859</v>
      </c>
      <c r="G11" s="184">
        <v>378.35962885571644</v>
      </c>
      <c r="H11" s="184">
        <v>3058.8187232743949</v>
      </c>
      <c r="I11" s="184">
        <v>611.91214562347159</v>
      </c>
      <c r="J11" s="184">
        <v>-2.1617148071527481E-2</v>
      </c>
      <c r="K11" s="270">
        <f t="shared" si="0"/>
        <v>130938.54617070314</v>
      </c>
      <c r="M11" s="317" t="s">
        <v>6</v>
      </c>
      <c r="N11" s="184">
        <f t="shared" si="3"/>
        <v>34650.082253734268</v>
      </c>
      <c r="O11" s="184">
        <f t="shared" si="1"/>
        <v>4830.0966273595886</v>
      </c>
      <c r="P11" s="184">
        <f t="shared" si="1"/>
        <v>3.1515204658110938E-3</v>
      </c>
      <c r="Q11" s="184">
        <f t="shared" si="1"/>
        <v>1129.6213262310873</v>
      </c>
      <c r="R11" s="184">
        <f t="shared" si="1"/>
        <v>1686.6890711871285</v>
      </c>
      <c r="S11" s="184">
        <f t="shared" si="1"/>
        <v>126.11987628523882</v>
      </c>
      <c r="T11" s="184">
        <f t="shared" si="1"/>
        <v>1019.606241091465</v>
      </c>
      <c r="U11" s="184">
        <f t="shared" si="1"/>
        <v>203.97071520782387</v>
      </c>
      <c r="V11" s="184">
        <f t="shared" si="1"/>
        <v>-7.205716023842494E-3</v>
      </c>
      <c r="W11" s="270">
        <f t="shared" si="2"/>
        <v>43646.182056901052</v>
      </c>
    </row>
    <row r="12" spans="1:23">
      <c r="A12" s="317" t="s">
        <v>7</v>
      </c>
      <c r="B12" s="184">
        <v>-25894.613199405372</v>
      </c>
      <c r="C12" s="184">
        <v>-3609.6185499019921</v>
      </c>
      <c r="D12" s="184">
        <v>0</v>
      </c>
      <c r="E12" s="184">
        <v>-844.16533321025781</v>
      </c>
      <c r="F12" s="184">
        <v>-1260.495096440427</v>
      </c>
      <c r="G12" s="184">
        <v>-94.247248712170403</v>
      </c>
      <c r="H12" s="184">
        <v>-761.97131024627015</v>
      </c>
      <c r="I12" s="184">
        <v>-152.40225451107835</v>
      </c>
      <c r="J12" s="184">
        <v>1.2312050210312009E-2</v>
      </c>
      <c r="K12" s="270">
        <f t="shared" si="0"/>
        <v>-32617.500680377358</v>
      </c>
      <c r="M12" s="317" t="s">
        <v>7</v>
      </c>
      <c r="N12" s="184">
        <f t="shared" si="3"/>
        <v>-8631.5377331351247</v>
      </c>
      <c r="O12" s="184">
        <f t="shared" si="1"/>
        <v>-1203.206183300664</v>
      </c>
      <c r="P12" s="184">
        <f t="shared" si="1"/>
        <v>0</v>
      </c>
      <c r="Q12" s="184">
        <f t="shared" si="1"/>
        <v>-281.38844440341927</v>
      </c>
      <c r="R12" s="184">
        <f t="shared" si="1"/>
        <v>-420.16503214680898</v>
      </c>
      <c r="S12" s="184">
        <f t="shared" si="1"/>
        <v>-31.415749570723467</v>
      </c>
      <c r="T12" s="184">
        <f t="shared" si="1"/>
        <v>-253.99043674875671</v>
      </c>
      <c r="U12" s="184">
        <f t="shared" si="1"/>
        <v>-50.800751503692787</v>
      </c>
      <c r="V12" s="184">
        <f t="shared" si="1"/>
        <v>4.1040167367706699E-3</v>
      </c>
      <c r="W12" s="270">
        <f t="shared" si="2"/>
        <v>-10872.500226792456</v>
      </c>
    </row>
    <row r="13" spans="1:23">
      <c r="A13" s="317" t="s">
        <v>8</v>
      </c>
      <c r="B13" s="184">
        <v>-31550.121410725638</v>
      </c>
      <c r="C13" s="184">
        <v>-4397.978785507381</v>
      </c>
      <c r="D13" s="184">
        <v>1.2331702746450901E-3</v>
      </c>
      <c r="E13" s="184">
        <v>-1028.5866856774664</v>
      </c>
      <c r="F13" s="184">
        <v>-1535.7642001002096</v>
      </c>
      <c r="G13" s="184">
        <v>-114.8528151415594</v>
      </c>
      <c r="H13" s="184">
        <v>-928.38229215343017</v>
      </c>
      <c r="I13" s="184">
        <v>-185.72367847406713</v>
      </c>
      <c r="J13" s="184">
        <v>1.9115876028081402E-2</v>
      </c>
      <c r="K13" s="270">
        <f t="shared" si="0"/>
        <v>-39741.389518733449</v>
      </c>
      <c r="M13" s="317" t="s">
        <v>8</v>
      </c>
      <c r="N13" s="184">
        <f t="shared" si="3"/>
        <v>-10516.707136908546</v>
      </c>
      <c r="O13" s="184">
        <f t="shared" si="1"/>
        <v>-1465.9929285024602</v>
      </c>
      <c r="P13" s="184">
        <f t="shared" si="1"/>
        <v>4.1105675821503002E-4</v>
      </c>
      <c r="Q13" s="184">
        <f t="shared" si="1"/>
        <v>-342.86222855915548</v>
      </c>
      <c r="R13" s="184">
        <f t="shared" si="1"/>
        <v>-511.92140003340319</v>
      </c>
      <c r="S13" s="184">
        <f t="shared" si="1"/>
        <v>-38.284271713853137</v>
      </c>
      <c r="T13" s="184">
        <f t="shared" si="1"/>
        <v>-309.46076405114337</v>
      </c>
      <c r="U13" s="184">
        <f t="shared" si="1"/>
        <v>-61.907892824689043</v>
      </c>
      <c r="V13" s="184">
        <f t="shared" si="1"/>
        <v>6.3719586760271341E-3</v>
      </c>
      <c r="W13" s="270">
        <f t="shared" si="2"/>
        <v>-13247.129839577818</v>
      </c>
    </row>
    <row r="14" spans="1:23">
      <c r="A14" s="317" t="s">
        <v>9</v>
      </c>
      <c r="B14" s="184">
        <v>-313614.34143155813</v>
      </c>
      <c r="C14" s="184">
        <v>-43716.682092186064</v>
      </c>
      <c r="D14" s="184">
        <v>1.3128472492098808E-3</v>
      </c>
      <c r="E14" s="184">
        <v>-10224.077278916724</v>
      </c>
      <c r="F14" s="184">
        <v>-15266.093341986649</v>
      </c>
      <c r="G14" s="184">
        <v>-1141.4611258741934</v>
      </c>
      <c r="H14" s="184">
        <v>-9228.3395820832811</v>
      </c>
      <c r="I14" s="184">
        <v>-1846.0501690935344</v>
      </c>
      <c r="J14" s="184">
        <v>2.3172764107584953E-2</v>
      </c>
      <c r="K14" s="270">
        <f t="shared" si="0"/>
        <v>-395037.02053608722</v>
      </c>
      <c r="M14" s="317" t="s">
        <v>9</v>
      </c>
      <c r="N14" s="184">
        <f t="shared" si="3"/>
        <v>-104538.11381051938</v>
      </c>
      <c r="O14" s="184">
        <f t="shared" si="1"/>
        <v>-14572.227364062021</v>
      </c>
      <c r="P14" s="184">
        <f t="shared" si="1"/>
        <v>4.3761574973662692E-4</v>
      </c>
      <c r="Q14" s="184">
        <f t="shared" si="1"/>
        <v>-3408.0257596389079</v>
      </c>
      <c r="R14" s="184">
        <f t="shared" si="1"/>
        <v>-5088.6977806622162</v>
      </c>
      <c r="S14" s="184">
        <f t="shared" si="1"/>
        <v>-380.48704195806448</v>
      </c>
      <c r="T14" s="184">
        <f t="shared" si="1"/>
        <v>-3076.1131940277605</v>
      </c>
      <c r="U14" s="184">
        <f t="shared" si="1"/>
        <v>-615.35005636451149</v>
      </c>
      <c r="V14" s="184">
        <f t="shared" si="1"/>
        <v>7.7242547025283175E-3</v>
      </c>
      <c r="W14" s="270">
        <f t="shared" si="2"/>
        <v>-131679.00684536243</v>
      </c>
    </row>
    <row r="15" spans="1:23">
      <c r="A15" s="317" t="s">
        <v>10</v>
      </c>
      <c r="B15" s="184">
        <v>57695.688288029283</v>
      </c>
      <c r="C15" s="184">
        <v>8042.5553385862149</v>
      </c>
      <c r="D15" s="184">
        <v>1.3809422496706247E-2</v>
      </c>
      <c r="E15" s="184">
        <v>1880.9637984577566</v>
      </c>
      <c r="F15" s="184">
        <v>2808.5197694670642</v>
      </c>
      <c r="G15" s="184">
        <v>210.00057882099645</v>
      </c>
      <c r="H15" s="184">
        <v>1697.7280674057547</v>
      </c>
      <c r="I15" s="184">
        <v>339.58868814643938</v>
      </c>
      <c r="J15" s="184">
        <v>-4.1753449477255344E-3</v>
      </c>
      <c r="K15" s="270">
        <f t="shared" si="0"/>
        <v>72675.054162991059</v>
      </c>
      <c r="M15" s="317" t="s">
        <v>10</v>
      </c>
      <c r="N15" s="184">
        <f t="shared" si="3"/>
        <v>19231.896096009761</v>
      </c>
      <c r="O15" s="184">
        <f t="shared" si="1"/>
        <v>2680.8517795287385</v>
      </c>
      <c r="P15" s="184">
        <f t="shared" si="1"/>
        <v>4.6031408322354155E-3</v>
      </c>
      <c r="Q15" s="184">
        <f t="shared" si="1"/>
        <v>626.98793281925225</v>
      </c>
      <c r="R15" s="184">
        <f t="shared" si="1"/>
        <v>936.17325648902136</v>
      </c>
      <c r="S15" s="184">
        <f t="shared" si="1"/>
        <v>70.000192940332155</v>
      </c>
      <c r="T15" s="184">
        <f t="shared" si="1"/>
        <v>565.9093558019182</v>
      </c>
      <c r="U15" s="184">
        <f t="shared" si="1"/>
        <v>113.19622938214646</v>
      </c>
      <c r="V15" s="184">
        <f t="shared" si="1"/>
        <v>-1.3917816492418449E-3</v>
      </c>
      <c r="W15" s="270">
        <f t="shared" si="2"/>
        <v>24225.01805433035</v>
      </c>
    </row>
    <row r="16" spans="1:23">
      <c r="A16" s="317" t="s">
        <v>11</v>
      </c>
      <c r="B16" s="184">
        <v>78977.54833573848</v>
      </c>
      <c r="C16" s="184">
        <v>11009.159618760459</v>
      </c>
      <c r="D16" s="184">
        <v>2.4268776178359985E-3</v>
      </c>
      <c r="E16" s="184">
        <v>2574.7425842774101</v>
      </c>
      <c r="F16" s="184">
        <v>3844.4556506024674</v>
      </c>
      <c r="G16" s="184">
        <v>287.44769715110306</v>
      </c>
      <c r="H16" s="184">
        <v>2323.956711448147</v>
      </c>
      <c r="I16" s="184">
        <v>464.89230209769448</v>
      </c>
      <c r="J16" s="184">
        <v>-1.8593135580886155E-2</v>
      </c>
      <c r="K16" s="270">
        <f t="shared" si="0"/>
        <v>99482.186733817798</v>
      </c>
      <c r="M16" s="317" t="s">
        <v>11</v>
      </c>
      <c r="N16" s="184">
        <f t="shared" si="3"/>
        <v>26325.84944524616</v>
      </c>
      <c r="O16" s="184">
        <f t="shared" si="1"/>
        <v>3669.7198729201532</v>
      </c>
      <c r="P16" s="184">
        <f t="shared" si="1"/>
        <v>8.0895920594533288E-4</v>
      </c>
      <c r="Q16" s="184">
        <f t="shared" si="1"/>
        <v>858.24752809247002</v>
      </c>
      <c r="R16" s="184">
        <f t="shared" si="1"/>
        <v>1281.485216867489</v>
      </c>
      <c r="S16" s="184">
        <f t="shared" si="1"/>
        <v>95.81589905036769</v>
      </c>
      <c r="T16" s="184">
        <f t="shared" si="1"/>
        <v>774.65223714938236</v>
      </c>
      <c r="U16" s="184">
        <f t="shared" si="1"/>
        <v>154.96410069923149</v>
      </c>
      <c r="V16" s="184">
        <f t="shared" si="1"/>
        <v>-6.1977118602953851E-3</v>
      </c>
      <c r="W16" s="270">
        <f t="shared" si="2"/>
        <v>33160.728911272599</v>
      </c>
    </row>
    <row r="17" spans="1:23">
      <c r="A17" s="317" t="s">
        <v>12</v>
      </c>
      <c r="B17" s="184">
        <v>-159214.95618650317</v>
      </c>
      <c r="C17" s="184">
        <v>-22193.996942075901</v>
      </c>
      <c r="D17" s="184">
        <v>-3.8717533461749554E-3</v>
      </c>
      <c r="E17" s="184">
        <v>-5190.5257318411022</v>
      </c>
      <c r="F17" s="184">
        <v>-7750.2697439598851</v>
      </c>
      <c r="G17" s="184">
        <v>-579.53610306640621</v>
      </c>
      <c r="H17" s="184">
        <v>-4684.999750144314</v>
      </c>
      <c r="I17" s="184">
        <v>-937.23564728192287</v>
      </c>
      <c r="J17" s="184">
        <v>2.0331772393546999E-2</v>
      </c>
      <c r="K17" s="270">
        <f t="shared" si="0"/>
        <v>-200551.50364485366</v>
      </c>
      <c r="M17" s="317" t="s">
        <v>12</v>
      </c>
      <c r="N17" s="184">
        <f t="shared" si="3"/>
        <v>-53071.652062167726</v>
      </c>
      <c r="O17" s="184">
        <f t="shared" si="1"/>
        <v>-7397.9989806919666</v>
      </c>
      <c r="P17" s="184">
        <f t="shared" si="1"/>
        <v>-1.2905844487249851E-3</v>
      </c>
      <c r="Q17" s="184">
        <f t="shared" si="1"/>
        <v>-1730.175243947034</v>
      </c>
      <c r="R17" s="184">
        <f t="shared" si="1"/>
        <v>-2583.4232479866282</v>
      </c>
      <c r="S17" s="184">
        <f t="shared" si="1"/>
        <v>-193.17870102213541</v>
      </c>
      <c r="T17" s="184">
        <f t="shared" si="1"/>
        <v>-1561.6665833814379</v>
      </c>
      <c r="U17" s="184">
        <f t="shared" si="1"/>
        <v>-312.4118824273076</v>
      </c>
      <c r="V17" s="184">
        <f t="shared" si="1"/>
        <v>6.7772574645156665E-3</v>
      </c>
      <c r="W17" s="270">
        <f t="shared" si="2"/>
        <v>-66850.501214951219</v>
      </c>
    </row>
    <row r="18" spans="1:23">
      <c r="A18" s="317" t="s">
        <v>13</v>
      </c>
      <c r="B18" s="184">
        <v>-81010.09274353832</v>
      </c>
      <c r="C18" s="184">
        <v>-11292.503748899326</v>
      </c>
      <c r="D18" s="184">
        <v>5.8845649473369122E-3</v>
      </c>
      <c r="E18" s="184">
        <v>-2641.004497616319</v>
      </c>
      <c r="F18" s="184">
        <v>-3943.3870587712154</v>
      </c>
      <c r="G18" s="184">
        <v>-294.84749439546431</v>
      </c>
      <c r="H18" s="184">
        <v>-2383.7906235808041</v>
      </c>
      <c r="I18" s="184">
        <v>-476.85658936959226</v>
      </c>
      <c r="J18" s="184">
        <v>-3.7522474303841591E-4</v>
      </c>
      <c r="K18" s="270">
        <f t="shared" si="0"/>
        <v>-102042.47724683084</v>
      </c>
      <c r="M18" s="317" t="s">
        <v>13</v>
      </c>
      <c r="N18" s="184">
        <f t="shared" si="3"/>
        <v>-27003.364247846108</v>
      </c>
      <c r="O18" s="184">
        <f t="shared" si="1"/>
        <v>-3764.1679162997752</v>
      </c>
      <c r="P18" s="184">
        <f t="shared" si="1"/>
        <v>1.9615216491123042E-3</v>
      </c>
      <c r="Q18" s="184">
        <f t="shared" si="1"/>
        <v>-880.33483253877296</v>
      </c>
      <c r="R18" s="184">
        <f t="shared" si="1"/>
        <v>-1314.4623529237385</v>
      </c>
      <c r="S18" s="184">
        <f t="shared" si="1"/>
        <v>-98.282498131821441</v>
      </c>
      <c r="T18" s="184">
        <f t="shared" si="1"/>
        <v>-794.5968745269347</v>
      </c>
      <c r="U18" s="184">
        <f t="shared" si="1"/>
        <v>-158.95219645653074</v>
      </c>
      <c r="V18" s="184">
        <f t="shared" si="1"/>
        <v>-1.2507491434613863E-4</v>
      </c>
      <c r="W18" s="270">
        <f t="shared" si="2"/>
        <v>-34014.159082276943</v>
      </c>
    </row>
    <row r="19" spans="1:23">
      <c r="A19" s="317" t="s">
        <v>14</v>
      </c>
      <c r="B19" s="184">
        <v>39279.54519239068</v>
      </c>
      <c r="C19" s="184">
        <v>5475.4390497244895</v>
      </c>
      <c r="D19" s="184">
        <v>1.9640708342194557E-3</v>
      </c>
      <c r="E19" s="184">
        <v>1280.5461845705286</v>
      </c>
      <c r="F19" s="184">
        <v>1912.0745767634362</v>
      </c>
      <c r="G19" s="184">
        <v>142.98109459760599</v>
      </c>
      <c r="H19" s="184">
        <v>1155.8413436478004</v>
      </c>
      <c r="I19" s="184">
        <v>231.21937323058955</v>
      </c>
      <c r="J19" s="184">
        <v>1.0837709531188011E-2</v>
      </c>
      <c r="K19" s="270">
        <f t="shared" si="0"/>
        <v>49477.659616705496</v>
      </c>
      <c r="M19" s="317" t="s">
        <v>14</v>
      </c>
      <c r="N19" s="184">
        <f t="shared" si="3"/>
        <v>13093.181730796894</v>
      </c>
      <c r="O19" s="184">
        <f t="shared" si="1"/>
        <v>1825.1463499081631</v>
      </c>
      <c r="P19" s="184">
        <f t="shared" si="1"/>
        <v>6.5469027807315194E-4</v>
      </c>
      <c r="Q19" s="184">
        <f t="shared" si="1"/>
        <v>426.84872819017619</v>
      </c>
      <c r="R19" s="184">
        <f t="shared" si="1"/>
        <v>637.35819225447869</v>
      </c>
      <c r="S19" s="184">
        <f t="shared" si="1"/>
        <v>47.660364865868665</v>
      </c>
      <c r="T19" s="184">
        <f t="shared" si="1"/>
        <v>385.28044788260013</v>
      </c>
      <c r="U19" s="184">
        <f t="shared" si="1"/>
        <v>77.073124410196513</v>
      </c>
      <c r="V19" s="184">
        <f t="shared" si="1"/>
        <v>3.6125698437293372E-3</v>
      </c>
      <c r="W19" s="270">
        <f t="shared" si="2"/>
        <v>16492.553205568496</v>
      </c>
    </row>
    <row r="20" spans="1:23">
      <c r="A20" s="317" t="s">
        <v>15</v>
      </c>
      <c r="B20" s="184">
        <v>11031.280930288136</v>
      </c>
      <c r="C20" s="184">
        <v>1537.7002943865955</v>
      </c>
      <c r="D20" s="184">
        <v>2.5255288928747177E-3</v>
      </c>
      <c r="E20" s="184">
        <v>359.64315534720663</v>
      </c>
      <c r="F20" s="184">
        <v>536.97243973938748</v>
      </c>
      <c r="G20" s="184">
        <v>40.137503872028901</v>
      </c>
      <c r="H20" s="184">
        <v>324.60120163718238</v>
      </c>
      <c r="I20" s="184">
        <v>64.891490904643433</v>
      </c>
      <c r="J20" s="184">
        <v>1.0995449527399614E-2</v>
      </c>
      <c r="K20" s="270">
        <f t="shared" si="0"/>
        <v>13895.240537153601</v>
      </c>
      <c r="M20" s="317" t="s">
        <v>15</v>
      </c>
      <c r="N20" s="184">
        <f t="shared" si="3"/>
        <v>3677.0936434293785</v>
      </c>
      <c r="O20" s="184">
        <f t="shared" si="1"/>
        <v>512.56676479553187</v>
      </c>
      <c r="P20" s="184">
        <f t="shared" si="1"/>
        <v>8.4184296429157257E-4</v>
      </c>
      <c r="Q20" s="184">
        <f t="shared" si="1"/>
        <v>119.88105178240221</v>
      </c>
      <c r="R20" s="184">
        <f t="shared" si="1"/>
        <v>178.99081324646249</v>
      </c>
      <c r="S20" s="184">
        <f t="shared" si="1"/>
        <v>13.379167957342966</v>
      </c>
      <c r="T20" s="184">
        <f t="shared" si="1"/>
        <v>108.20040054572746</v>
      </c>
      <c r="U20" s="184">
        <f t="shared" si="1"/>
        <v>21.630496968214477</v>
      </c>
      <c r="V20" s="184">
        <f t="shared" si="1"/>
        <v>3.6651498424665383E-3</v>
      </c>
      <c r="W20" s="270">
        <f t="shared" si="2"/>
        <v>4631.7468457178666</v>
      </c>
    </row>
    <row r="21" spans="1:23">
      <c r="A21" s="317" t="s">
        <v>16</v>
      </c>
      <c r="B21" s="184">
        <v>-39446.713385704905</v>
      </c>
      <c r="C21" s="184">
        <v>-5498.7138451400679</v>
      </c>
      <c r="D21" s="184">
        <v>-6.6735120490193367E-3</v>
      </c>
      <c r="E21" s="184">
        <v>-1286.0183720551431</v>
      </c>
      <c r="F21" s="184">
        <v>-1920.2105739519466</v>
      </c>
      <c r="G21" s="184">
        <v>-143.55161764322838</v>
      </c>
      <c r="H21" s="184">
        <v>-1160.7702557385783</v>
      </c>
      <c r="I21" s="184">
        <v>-232.22504781480529</v>
      </c>
      <c r="J21" s="184">
        <v>1.6985597467282787E-2</v>
      </c>
      <c r="K21" s="270">
        <f t="shared" si="0"/>
        <v>-49688.192785963256</v>
      </c>
      <c r="M21" s="317" t="s">
        <v>16</v>
      </c>
      <c r="N21" s="184">
        <f t="shared" si="3"/>
        <v>-13148.904461901635</v>
      </c>
      <c r="O21" s="184">
        <f t="shared" si="1"/>
        <v>-1832.9046150466893</v>
      </c>
      <c r="P21" s="184">
        <f t="shared" si="1"/>
        <v>-2.2245040163397789E-3</v>
      </c>
      <c r="Q21" s="184">
        <f t="shared" si="1"/>
        <v>-428.67279068504769</v>
      </c>
      <c r="R21" s="184">
        <f t="shared" si="1"/>
        <v>-640.07019131731556</v>
      </c>
      <c r="S21" s="184">
        <f t="shared" si="1"/>
        <v>-47.850539214409459</v>
      </c>
      <c r="T21" s="184">
        <f t="shared" si="1"/>
        <v>-386.92341857952607</v>
      </c>
      <c r="U21" s="184">
        <f t="shared" si="1"/>
        <v>-77.408349271601764</v>
      </c>
      <c r="V21" s="184">
        <f t="shared" si="1"/>
        <v>5.6618658224275959E-3</v>
      </c>
      <c r="W21" s="270">
        <f t="shared" si="2"/>
        <v>-16562.730928654419</v>
      </c>
    </row>
    <row r="22" spans="1:23">
      <c r="A22" s="317" t="s">
        <v>17</v>
      </c>
      <c r="B22" s="184">
        <v>-345953.2548828423</v>
      </c>
      <c r="C22" s="184">
        <v>-48224.642612461001</v>
      </c>
      <c r="D22" s="184">
        <v>-5.359170027077198E-3</v>
      </c>
      <c r="E22" s="184">
        <v>-11278.346803193446</v>
      </c>
      <c r="F22" s="184">
        <v>-16840.296373258345</v>
      </c>
      <c r="G22" s="184">
        <v>-1259.2018292919965</v>
      </c>
      <c r="H22" s="184">
        <v>-10179.97762971418</v>
      </c>
      <c r="I22" s="184">
        <v>-2036.4334696994629</v>
      </c>
      <c r="J22" s="184">
        <v>1.6822304110974073E-2</v>
      </c>
      <c r="K22" s="270">
        <f t="shared" si="0"/>
        <v>-435772.14213732665</v>
      </c>
      <c r="M22" s="317" t="s">
        <v>17</v>
      </c>
      <c r="N22" s="184">
        <f t="shared" si="3"/>
        <v>-115317.7516276141</v>
      </c>
      <c r="O22" s="184">
        <f t="shared" si="3"/>
        <v>-16074.880870820334</v>
      </c>
      <c r="P22" s="184">
        <f t="shared" si="3"/>
        <v>-1.7863900090257327E-3</v>
      </c>
      <c r="Q22" s="184">
        <f t="shared" si="3"/>
        <v>-3759.4489343978153</v>
      </c>
      <c r="R22" s="184">
        <f t="shared" si="3"/>
        <v>-5613.432124419448</v>
      </c>
      <c r="S22" s="184">
        <f t="shared" si="3"/>
        <v>-419.7339430973322</v>
      </c>
      <c r="T22" s="184">
        <f t="shared" si="3"/>
        <v>-3393.3258765713931</v>
      </c>
      <c r="U22" s="184">
        <f t="shared" si="3"/>
        <v>-678.81115656648763</v>
      </c>
      <c r="V22" s="184">
        <f t="shared" si="3"/>
        <v>5.6074347036580248E-3</v>
      </c>
      <c r="W22" s="270">
        <f t="shared" si="2"/>
        <v>-145257.38071244219</v>
      </c>
    </row>
    <row r="23" spans="1:23">
      <c r="A23" s="317" t="s">
        <v>18</v>
      </c>
      <c r="B23" s="184">
        <v>389654.46062022448</v>
      </c>
      <c r="C23" s="184">
        <v>54316.411240946501</v>
      </c>
      <c r="D23" s="184">
        <v>-1.2279428541660309E-2</v>
      </c>
      <c r="E23" s="184">
        <v>12703.070891533047</v>
      </c>
      <c r="F23" s="184">
        <v>18967.61039480567</v>
      </c>
      <c r="G23" s="184">
        <v>1418.2929662548122</v>
      </c>
      <c r="H23" s="184">
        <v>11465.900649985764</v>
      </c>
      <c r="I23" s="184">
        <v>2293.6690428287257</v>
      </c>
      <c r="J23" s="184">
        <v>-8.5670547559857368E-3</v>
      </c>
      <c r="K23" s="270">
        <f t="shared" si="0"/>
        <v>490819.3949600957</v>
      </c>
      <c r="M23" s="317" t="s">
        <v>18</v>
      </c>
      <c r="N23" s="184">
        <f t="shared" si="3"/>
        <v>129884.8202067415</v>
      </c>
      <c r="O23" s="184">
        <f t="shared" si="3"/>
        <v>18105.470413648833</v>
      </c>
      <c r="P23" s="184">
        <f t="shared" si="3"/>
        <v>-4.0931428472201032E-3</v>
      </c>
      <c r="Q23" s="184">
        <f t="shared" si="3"/>
        <v>4234.3569638443487</v>
      </c>
      <c r="R23" s="184">
        <f t="shared" si="3"/>
        <v>6322.5367982685566</v>
      </c>
      <c r="S23" s="184">
        <f t="shared" si="3"/>
        <v>472.76432208493742</v>
      </c>
      <c r="T23" s="184">
        <f t="shared" si="3"/>
        <v>3821.9668833285882</v>
      </c>
      <c r="U23" s="184">
        <f t="shared" si="3"/>
        <v>764.55634760957525</v>
      </c>
      <c r="V23" s="184">
        <f t="shared" si="3"/>
        <v>-2.8556849186619124E-3</v>
      </c>
      <c r="W23" s="270">
        <f t="shared" si="2"/>
        <v>163606.46498669859</v>
      </c>
    </row>
    <row r="24" spans="1:23">
      <c r="A24" s="317" t="s">
        <v>19</v>
      </c>
      <c r="B24" s="184">
        <v>-66492.329803749919</v>
      </c>
      <c r="C24" s="184">
        <v>-9268.8065355117433</v>
      </c>
      <c r="D24" s="184">
        <v>3.9370236918330193E-3</v>
      </c>
      <c r="E24" s="184">
        <v>-2167.7037138849264</v>
      </c>
      <c r="F24" s="184">
        <v>-3236.7236880196724</v>
      </c>
      <c r="G24" s="184">
        <v>-242.02611889468972</v>
      </c>
      <c r="H24" s="184">
        <v>-1956.579818637576</v>
      </c>
      <c r="I24" s="184">
        <v>-391.38103617230081</v>
      </c>
      <c r="J24" s="184">
        <v>-2.0464216184336692E-2</v>
      </c>
      <c r="K24" s="270">
        <f t="shared" si="0"/>
        <v>-83755.56724206332</v>
      </c>
      <c r="M24" s="317" t="s">
        <v>19</v>
      </c>
      <c r="N24" s="184">
        <f t="shared" si="3"/>
        <v>-22164.109934583306</v>
      </c>
      <c r="O24" s="184">
        <f t="shared" si="3"/>
        <v>-3089.6021785039143</v>
      </c>
      <c r="P24" s="184">
        <f t="shared" si="3"/>
        <v>1.3123412306110065E-3</v>
      </c>
      <c r="Q24" s="184">
        <f t="shared" si="3"/>
        <v>-722.56790462830884</v>
      </c>
      <c r="R24" s="184">
        <f t="shared" si="3"/>
        <v>-1078.9078960065574</v>
      </c>
      <c r="S24" s="184">
        <f t="shared" si="3"/>
        <v>-80.675372964896567</v>
      </c>
      <c r="T24" s="184">
        <f t="shared" si="3"/>
        <v>-652.19327287919202</v>
      </c>
      <c r="U24" s="184">
        <f t="shared" si="3"/>
        <v>-130.46034539076695</v>
      </c>
      <c r="V24" s="184">
        <f t="shared" si="3"/>
        <v>-6.8214053947788971E-3</v>
      </c>
      <c r="W24" s="270">
        <f t="shared" si="2"/>
        <v>-27918.522414021099</v>
      </c>
    </row>
    <row r="25" spans="1:23">
      <c r="A25" s="317" t="s">
        <v>20</v>
      </c>
      <c r="B25" s="184">
        <v>-908910.72999715805</v>
      </c>
      <c r="C25" s="184">
        <v>-126698.84157410264</v>
      </c>
      <c r="D25" s="184">
        <v>-1.1238019913434982E-2</v>
      </c>
      <c r="E25" s="184">
        <v>-29631.243139436468</v>
      </c>
      <c r="F25" s="184">
        <v>-44243.874426543713</v>
      </c>
      <c r="G25" s="184">
        <v>-3308.2863200276624</v>
      </c>
      <c r="H25" s="184">
        <v>-26745.416935442016</v>
      </c>
      <c r="I25" s="184">
        <v>-5350.2630022701342</v>
      </c>
      <c r="J25" s="184">
        <v>-9.1496296226978302E-4</v>
      </c>
      <c r="K25" s="270">
        <f t="shared" si="0"/>
        <v>-1144888.6675479636</v>
      </c>
      <c r="M25" s="317" t="s">
        <v>20</v>
      </c>
      <c r="N25" s="184">
        <f t="shared" si="3"/>
        <v>-302970.24333238602</v>
      </c>
      <c r="O25" s="184">
        <f t="shared" si="3"/>
        <v>-42232.947191367544</v>
      </c>
      <c r="P25" s="184">
        <f t="shared" si="3"/>
        <v>-3.7460066378116608E-3</v>
      </c>
      <c r="Q25" s="184">
        <f t="shared" si="3"/>
        <v>-9877.0810464788228</v>
      </c>
      <c r="R25" s="184">
        <f t="shared" si="3"/>
        <v>-14747.958142181238</v>
      </c>
      <c r="S25" s="184">
        <f t="shared" si="3"/>
        <v>-1102.7621066758875</v>
      </c>
      <c r="T25" s="184">
        <f t="shared" si="3"/>
        <v>-8915.1389784806724</v>
      </c>
      <c r="U25" s="184">
        <f t="shared" si="3"/>
        <v>-1783.4210007567115</v>
      </c>
      <c r="V25" s="184">
        <f t="shared" si="3"/>
        <v>-3.0498765408992767E-4</v>
      </c>
      <c r="W25" s="270">
        <f t="shared" si="2"/>
        <v>-381629.55584932119</v>
      </c>
    </row>
    <row r="26" spans="1:23">
      <c r="A26" s="317" t="s">
        <v>21</v>
      </c>
      <c r="B26" s="184">
        <v>-134197.25574435294</v>
      </c>
      <c r="C26" s="184">
        <v>-18706.628328282386</v>
      </c>
      <c r="D26" s="184">
        <v>-4.5741721987724304E-3</v>
      </c>
      <c r="E26" s="184">
        <v>-4374.9357773808297</v>
      </c>
      <c r="F26" s="184">
        <v>-6532.432580106426</v>
      </c>
      <c r="G26" s="184">
        <v>-488.45393815200077</v>
      </c>
      <c r="H26" s="184">
        <v>-3948.8422290210146</v>
      </c>
      <c r="I26" s="184">
        <v>-789.96995520123164</v>
      </c>
      <c r="J26" s="184">
        <v>2.3255986161530018E-2</v>
      </c>
      <c r="K26" s="270">
        <f t="shared" si="0"/>
        <v>-169038.49987068286</v>
      </c>
      <c r="M26" s="317" t="s">
        <v>21</v>
      </c>
      <c r="N26" s="184">
        <f t="shared" si="3"/>
        <v>-44732.418581450976</v>
      </c>
      <c r="O26" s="184">
        <f t="shared" si="3"/>
        <v>-6235.5427760941284</v>
      </c>
      <c r="P26" s="184">
        <f t="shared" si="3"/>
        <v>-1.5247240662574768E-3</v>
      </c>
      <c r="Q26" s="184">
        <f t="shared" si="3"/>
        <v>-1458.3119257936098</v>
      </c>
      <c r="R26" s="184">
        <f t="shared" si="3"/>
        <v>-2177.4775267021419</v>
      </c>
      <c r="S26" s="184">
        <f t="shared" si="3"/>
        <v>-162.81797938400027</v>
      </c>
      <c r="T26" s="184">
        <f t="shared" si="3"/>
        <v>-1316.280743007005</v>
      </c>
      <c r="U26" s="184">
        <f t="shared" si="3"/>
        <v>-263.32331840041053</v>
      </c>
      <c r="V26" s="184">
        <f t="shared" si="3"/>
        <v>7.7519953871766729E-3</v>
      </c>
      <c r="W26" s="270">
        <f t="shared" si="2"/>
        <v>-56346.166623560959</v>
      </c>
    </row>
    <row r="27" spans="1:23">
      <c r="A27" s="317" t="s">
        <v>22</v>
      </c>
      <c r="B27" s="184">
        <v>-21525.303419746459</v>
      </c>
      <c r="C27" s="184">
        <v>-3000.5672021581559</v>
      </c>
      <c r="D27" s="184">
        <v>-3.1098457984626293E-3</v>
      </c>
      <c r="E27" s="184">
        <v>-701.76813685332309</v>
      </c>
      <c r="F27" s="184">
        <v>-1047.8036626433604</v>
      </c>
      <c r="G27" s="184">
        <v>-78.369961219668767</v>
      </c>
      <c r="H27" s="184">
        <v>-633.39942216794589</v>
      </c>
      <c r="I27" s="184">
        <v>-126.73564819007879</v>
      </c>
      <c r="J27" s="184">
        <v>2.207724672916811E-2</v>
      </c>
      <c r="K27" s="270">
        <f t="shared" si="0"/>
        <v>-27113.928485578061</v>
      </c>
      <c r="M27" s="317" t="s">
        <v>22</v>
      </c>
      <c r="N27" s="184">
        <f t="shared" si="3"/>
        <v>-7175.1011399154859</v>
      </c>
      <c r="O27" s="184">
        <f t="shared" si="3"/>
        <v>-1000.189067386052</v>
      </c>
      <c r="P27" s="184">
        <f t="shared" si="3"/>
        <v>-1.0366152661542098E-3</v>
      </c>
      <c r="Q27" s="184">
        <f t="shared" si="3"/>
        <v>-233.92271228444102</v>
      </c>
      <c r="R27" s="184">
        <f t="shared" si="3"/>
        <v>-349.26788754778681</v>
      </c>
      <c r="S27" s="184">
        <f t="shared" si="3"/>
        <v>-26.123320406556257</v>
      </c>
      <c r="T27" s="184">
        <f t="shared" si="3"/>
        <v>-211.13314072264862</v>
      </c>
      <c r="U27" s="184">
        <f t="shared" si="3"/>
        <v>-42.245216063359599</v>
      </c>
      <c r="V27" s="184">
        <f t="shared" si="3"/>
        <v>7.3590822430560365E-3</v>
      </c>
      <c r="W27" s="270">
        <f t="shared" si="2"/>
        <v>-9037.9761618593529</v>
      </c>
    </row>
    <row r="28" spans="1:23">
      <c r="A28" s="317" t="s">
        <v>23</v>
      </c>
      <c r="B28" s="184">
        <v>-25316.096926152706</v>
      </c>
      <c r="C28" s="184">
        <v>-3528.9658870296553</v>
      </c>
      <c r="D28" s="184">
        <v>0</v>
      </c>
      <c r="E28" s="184">
        <v>-825.32193532143719</v>
      </c>
      <c r="F28" s="184">
        <v>-1232.3387163153384</v>
      </c>
      <c r="G28" s="184">
        <v>-92.142995977337705</v>
      </c>
      <c r="H28" s="184">
        <v>-744.92964696150739</v>
      </c>
      <c r="I28" s="184">
        <v>-148.99185048337677</v>
      </c>
      <c r="J28" s="184">
        <v>-1.1205153248738497E-2</v>
      </c>
      <c r="K28" s="270">
        <f t="shared" si="0"/>
        <v>-31888.799163394608</v>
      </c>
      <c r="M28" s="317" t="s">
        <v>23</v>
      </c>
      <c r="N28" s="184">
        <f t="shared" si="3"/>
        <v>-8438.6989753842354</v>
      </c>
      <c r="O28" s="184">
        <f t="shared" si="3"/>
        <v>-1176.3219623432185</v>
      </c>
      <c r="P28" s="184">
        <f t="shared" si="3"/>
        <v>0</v>
      </c>
      <c r="Q28" s="184">
        <f t="shared" si="3"/>
        <v>-275.1073117738124</v>
      </c>
      <c r="R28" s="184">
        <f t="shared" si="3"/>
        <v>-410.77957210511278</v>
      </c>
      <c r="S28" s="184">
        <f t="shared" si="3"/>
        <v>-30.714331992445903</v>
      </c>
      <c r="T28" s="184">
        <f t="shared" si="3"/>
        <v>-248.30988232050245</v>
      </c>
      <c r="U28" s="184">
        <f t="shared" si="3"/>
        <v>-49.663950161125591</v>
      </c>
      <c r="V28" s="184">
        <f t="shared" si="3"/>
        <v>-3.7350510829128325E-3</v>
      </c>
      <c r="W28" s="270">
        <f t="shared" si="2"/>
        <v>-10629.599721131535</v>
      </c>
    </row>
    <row r="29" spans="1:23">
      <c r="A29" s="317" t="s">
        <v>24</v>
      </c>
      <c r="B29" s="184">
        <v>-12993.708842728287</v>
      </c>
      <c r="C29" s="184">
        <v>-1811.2645403817296</v>
      </c>
      <c r="D29" s="184">
        <v>0</v>
      </c>
      <c r="E29" s="184">
        <v>-423.62502386386041</v>
      </c>
      <c r="F29" s="184">
        <v>-632.52834960538894</v>
      </c>
      <c r="G29" s="184">
        <v>-47.290823460309184</v>
      </c>
      <c r="H29" s="184">
        <v>-382.33612656919286</v>
      </c>
      <c r="I29" s="184">
        <v>-76.51819027212332</v>
      </c>
      <c r="J29" s="184">
        <v>1.4910368714481592E-2</v>
      </c>
      <c r="K29" s="270">
        <f t="shared" si="0"/>
        <v>-16367.256986512177</v>
      </c>
      <c r="M29" s="317" t="s">
        <v>24</v>
      </c>
      <c r="N29" s="184">
        <f t="shared" si="3"/>
        <v>-4331.2362809094293</v>
      </c>
      <c r="O29" s="184">
        <f t="shared" si="3"/>
        <v>-603.75484679390991</v>
      </c>
      <c r="P29" s="184">
        <f t="shared" si="3"/>
        <v>0</v>
      </c>
      <c r="Q29" s="184">
        <f t="shared" si="3"/>
        <v>-141.20834128795346</v>
      </c>
      <c r="R29" s="184">
        <f t="shared" si="3"/>
        <v>-210.84278320179632</v>
      </c>
      <c r="S29" s="184">
        <f t="shared" si="3"/>
        <v>-15.763607820103061</v>
      </c>
      <c r="T29" s="184">
        <f t="shared" si="3"/>
        <v>-127.44537552306429</v>
      </c>
      <c r="U29" s="184">
        <f t="shared" si="3"/>
        <v>-25.506063424041105</v>
      </c>
      <c r="V29" s="184">
        <f t="shared" si="3"/>
        <v>4.9701229048271971E-3</v>
      </c>
      <c r="W29" s="270">
        <f t="shared" si="2"/>
        <v>-5455.7523288373923</v>
      </c>
    </row>
    <row r="30" spans="1:23">
      <c r="A30" s="317" t="s">
        <v>25</v>
      </c>
      <c r="B30" s="184">
        <v>-328117.12464791536</v>
      </c>
      <c r="C30" s="184">
        <v>-45738.307321920991</v>
      </c>
      <c r="D30" s="184">
        <v>-8.2561038434505463E-3</v>
      </c>
      <c r="E30" s="184">
        <v>-10696.877643205225</v>
      </c>
      <c r="F30" s="184">
        <v>-15972.055812779814</v>
      </c>
      <c r="G30" s="184">
        <v>-1194.2974389086012</v>
      </c>
      <c r="H30" s="184">
        <v>-9655.1167595721781</v>
      </c>
      <c r="I30" s="184">
        <v>-1931.457345129922</v>
      </c>
      <c r="J30" s="184">
        <v>-3.9222542196512222E-2</v>
      </c>
      <c r="K30" s="270">
        <f t="shared" si="0"/>
        <v>-413305.28444807814</v>
      </c>
      <c r="M30" s="317" t="s">
        <v>25</v>
      </c>
      <c r="N30" s="184">
        <f t="shared" si="3"/>
        <v>-109372.37488263845</v>
      </c>
      <c r="O30" s="184">
        <f t="shared" si="3"/>
        <v>-15246.10244064033</v>
      </c>
      <c r="P30" s="184">
        <f t="shared" si="3"/>
        <v>-2.7520346144835153E-3</v>
      </c>
      <c r="Q30" s="184">
        <f t="shared" si="3"/>
        <v>-3565.6258810684085</v>
      </c>
      <c r="R30" s="184">
        <f t="shared" si="3"/>
        <v>-5324.018604259938</v>
      </c>
      <c r="S30" s="184">
        <f t="shared" si="3"/>
        <v>-398.09914630286704</v>
      </c>
      <c r="T30" s="184">
        <f t="shared" si="3"/>
        <v>-3218.372253190726</v>
      </c>
      <c r="U30" s="184">
        <f t="shared" si="3"/>
        <v>-643.81911504330731</v>
      </c>
      <c r="V30" s="184">
        <f t="shared" si="3"/>
        <v>-1.307418073217074E-2</v>
      </c>
      <c r="W30" s="270">
        <f t="shared" si="2"/>
        <v>-137768.42814935939</v>
      </c>
    </row>
    <row r="31" spans="1:23">
      <c r="A31" s="317" t="s">
        <v>26</v>
      </c>
      <c r="B31" s="184">
        <v>-40028.337299237028</v>
      </c>
      <c r="C31" s="184">
        <v>-5579.8257489935495</v>
      </c>
      <c r="D31" s="184">
        <v>-1.2010824866592884E-2</v>
      </c>
      <c r="E31" s="184">
        <v>-1304.9605512830312</v>
      </c>
      <c r="F31" s="184">
        <v>-1948.4851625822484</v>
      </c>
      <c r="G31" s="184">
        <v>-145.69788660873746</v>
      </c>
      <c r="H31" s="184">
        <v>-1177.8553415188799</v>
      </c>
      <c r="I31" s="184">
        <v>-235.64573794988974</v>
      </c>
      <c r="J31" s="184">
        <v>3.3010206243488938E-3</v>
      </c>
      <c r="K31" s="270">
        <f t="shared" si="0"/>
        <v>-50420.816437977606</v>
      </c>
      <c r="M31" s="317" t="s">
        <v>26</v>
      </c>
      <c r="N31" s="184">
        <f t="shared" si="3"/>
        <v>-13342.779099745676</v>
      </c>
      <c r="O31" s="184">
        <f t="shared" si="3"/>
        <v>-1859.9419163311832</v>
      </c>
      <c r="P31" s="184">
        <f t="shared" si="3"/>
        <v>-4.003608288864295E-3</v>
      </c>
      <c r="Q31" s="184">
        <f t="shared" si="3"/>
        <v>-434.9868504276771</v>
      </c>
      <c r="R31" s="184">
        <f t="shared" si="3"/>
        <v>-649.49505419408285</v>
      </c>
      <c r="S31" s="184">
        <f t="shared" si="3"/>
        <v>-48.565962202912488</v>
      </c>
      <c r="T31" s="184">
        <f t="shared" si="3"/>
        <v>-392.61844717295997</v>
      </c>
      <c r="U31" s="184">
        <f t="shared" si="3"/>
        <v>-78.548579316629912</v>
      </c>
      <c r="V31" s="184">
        <f t="shared" si="3"/>
        <v>1.1003402081162978E-3</v>
      </c>
      <c r="W31" s="270">
        <f t="shared" si="2"/>
        <v>-16806.938812659202</v>
      </c>
    </row>
    <row r="32" spans="1:23">
      <c r="A32" s="317" t="s">
        <v>27</v>
      </c>
      <c r="B32" s="184">
        <v>-68902.629581399262</v>
      </c>
      <c r="C32" s="184">
        <v>-9604.7609151811339</v>
      </c>
      <c r="D32" s="184">
        <v>1.0785673744976521E-2</v>
      </c>
      <c r="E32" s="184">
        <v>-2246.2577101488132</v>
      </c>
      <c r="F32" s="184">
        <v>-3354.0506468371022</v>
      </c>
      <c r="G32" s="184">
        <v>-250.80694995941303</v>
      </c>
      <c r="H32" s="184">
        <v>-2027.5257097387221</v>
      </c>
      <c r="I32" s="184">
        <v>-405.56766434115707</v>
      </c>
      <c r="J32" s="184">
        <v>9.4316421309486032E-3</v>
      </c>
      <c r="K32" s="270">
        <f t="shared" si="0"/>
        <v>-86791.578960289728</v>
      </c>
      <c r="M32" s="317" t="s">
        <v>27</v>
      </c>
      <c r="N32" s="184">
        <f t="shared" si="3"/>
        <v>-22967.543193799753</v>
      </c>
      <c r="O32" s="184">
        <f t="shared" si="3"/>
        <v>-3201.5869717270448</v>
      </c>
      <c r="P32" s="184">
        <f t="shared" si="3"/>
        <v>3.5952245816588402E-3</v>
      </c>
      <c r="Q32" s="184">
        <f t="shared" si="3"/>
        <v>-748.7525700496044</v>
      </c>
      <c r="R32" s="184">
        <f t="shared" si="3"/>
        <v>-1118.016882279034</v>
      </c>
      <c r="S32" s="184">
        <f t="shared" si="3"/>
        <v>-83.602316653137677</v>
      </c>
      <c r="T32" s="184">
        <f t="shared" si="3"/>
        <v>-675.84190324624069</v>
      </c>
      <c r="U32" s="184">
        <f t="shared" si="3"/>
        <v>-135.18922144705235</v>
      </c>
      <c r="V32" s="184">
        <f t="shared" si="3"/>
        <v>3.1438807103162012E-3</v>
      </c>
      <c r="W32" s="270">
        <f t="shared" si="2"/>
        <v>-28930.526320096575</v>
      </c>
    </row>
    <row r="33" spans="1:23">
      <c r="A33" s="317" t="s">
        <v>28</v>
      </c>
      <c r="B33" s="184">
        <v>5158.8447886761278</v>
      </c>
      <c r="C33" s="184">
        <v>719.0964774871245</v>
      </c>
      <c r="D33" s="184">
        <v>3.2063331454992294E-3</v>
      </c>
      <c r="E33" s="184">
        <v>168.16563746554311</v>
      </c>
      <c r="F33" s="184">
        <v>251.14649180532433</v>
      </c>
      <c r="G33" s="184">
        <v>18.780673622633913</v>
      </c>
      <c r="H33" s="184">
        <v>151.79492550250143</v>
      </c>
      <c r="I33" s="184">
        <v>30.329837004712317</v>
      </c>
      <c r="J33" s="184">
        <v>-2.9339326836634427E-2</v>
      </c>
      <c r="K33" s="270">
        <f t="shared" si="0"/>
        <v>6498.1326985702763</v>
      </c>
      <c r="M33" s="317" t="s">
        <v>28</v>
      </c>
      <c r="N33" s="184">
        <f t="shared" si="3"/>
        <v>1719.6149295587093</v>
      </c>
      <c r="O33" s="184">
        <f t="shared" si="3"/>
        <v>239.69882582904151</v>
      </c>
      <c r="P33" s="184">
        <f t="shared" si="3"/>
        <v>1.0687777151664097E-3</v>
      </c>
      <c r="Q33" s="184">
        <f t="shared" si="3"/>
        <v>56.055212488514371</v>
      </c>
      <c r="R33" s="184">
        <f t="shared" si="3"/>
        <v>83.715497268441439</v>
      </c>
      <c r="S33" s="184">
        <f t="shared" si="3"/>
        <v>6.2602245408779709</v>
      </c>
      <c r="T33" s="184">
        <f t="shared" si="3"/>
        <v>50.598308500833809</v>
      </c>
      <c r="U33" s="184">
        <f t="shared" si="3"/>
        <v>10.109945668237438</v>
      </c>
      <c r="V33" s="184">
        <f t="shared" si="3"/>
        <v>-9.7797756122114752E-3</v>
      </c>
      <c r="W33" s="270">
        <f t="shared" si="2"/>
        <v>2166.0442328567588</v>
      </c>
    </row>
    <row r="34" spans="1:23">
      <c r="A34" s="317" t="s">
        <v>29</v>
      </c>
      <c r="B34" s="184">
        <v>-55160.714407395571</v>
      </c>
      <c r="C34" s="184">
        <v>-7689.2036303789355</v>
      </c>
      <c r="D34" s="184">
        <v>1.6004807315766811E-2</v>
      </c>
      <c r="E34" s="184">
        <v>-1798.3093617192935</v>
      </c>
      <c r="F34" s="184">
        <v>-2685.1059531347128</v>
      </c>
      <c r="G34" s="184">
        <v>-200.77587669359491</v>
      </c>
      <c r="H34" s="184">
        <v>-1623.1676904304768</v>
      </c>
      <c r="I34" s="184">
        <v>-324.66868959808198</v>
      </c>
      <c r="J34" s="184">
        <v>-2.5298940599896014E-2</v>
      </c>
      <c r="K34" s="270">
        <f t="shared" si="0"/>
        <v>-69481.954903483958</v>
      </c>
      <c r="M34" s="317" t="s">
        <v>29</v>
      </c>
      <c r="N34" s="184">
        <f t="shared" si="3"/>
        <v>-18386.904802465189</v>
      </c>
      <c r="O34" s="184">
        <f t="shared" si="3"/>
        <v>-2563.0678767929785</v>
      </c>
      <c r="P34" s="184">
        <f t="shared" si="3"/>
        <v>5.3349357719222707E-3</v>
      </c>
      <c r="Q34" s="184">
        <f t="shared" si="3"/>
        <v>-599.43645390643121</v>
      </c>
      <c r="R34" s="184">
        <f t="shared" si="3"/>
        <v>-895.03531771157088</v>
      </c>
      <c r="S34" s="184">
        <f t="shared" si="3"/>
        <v>-66.925292231198299</v>
      </c>
      <c r="T34" s="184">
        <f t="shared" si="3"/>
        <v>-541.05589681015897</v>
      </c>
      <c r="U34" s="184">
        <f t="shared" si="3"/>
        <v>-108.22289653269399</v>
      </c>
      <c r="V34" s="184">
        <f t="shared" si="3"/>
        <v>-8.4329801999653373E-3</v>
      </c>
      <c r="W34" s="270">
        <f t="shared" si="2"/>
        <v>-23160.651634494647</v>
      </c>
    </row>
    <row r="35" spans="1:23">
      <c r="A35" s="317" t="s">
        <v>30</v>
      </c>
      <c r="B35" s="184">
        <v>-7016.6735009886324</v>
      </c>
      <c r="C35" s="184">
        <v>-978.10183121170849</v>
      </c>
      <c r="D35" s="184">
        <v>-1.3564899563789368E-2</v>
      </c>
      <c r="E35" s="184">
        <v>-228.72100309282541</v>
      </c>
      <c r="F35" s="184">
        <v>-341.53558090061415</v>
      </c>
      <c r="G35" s="184">
        <v>-25.524823418469168</v>
      </c>
      <c r="H35" s="184">
        <v>-206.45949506055331</v>
      </c>
      <c r="I35" s="184">
        <v>-41.332459384953836</v>
      </c>
      <c r="J35" s="184">
        <v>-6.3428649445995688E-4</v>
      </c>
      <c r="K35" s="270">
        <f t="shared" si="0"/>
        <v>-8838.3628932438151</v>
      </c>
      <c r="M35" s="317" t="s">
        <v>30</v>
      </c>
      <c r="N35" s="184">
        <f t="shared" si="3"/>
        <v>-2338.8911669962108</v>
      </c>
      <c r="O35" s="184">
        <f t="shared" si="3"/>
        <v>-326.03394373723614</v>
      </c>
      <c r="P35" s="184">
        <f t="shared" si="3"/>
        <v>-4.5216331879297895E-3</v>
      </c>
      <c r="Q35" s="184">
        <f t="shared" si="3"/>
        <v>-76.240334364275142</v>
      </c>
      <c r="R35" s="184">
        <f t="shared" si="3"/>
        <v>-113.84519363353805</v>
      </c>
      <c r="S35" s="184">
        <f t="shared" si="3"/>
        <v>-8.5082744728230555</v>
      </c>
      <c r="T35" s="184">
        <f t="shared" si="3"/>
        <v>-68.819831686851103</v>
      </c>
      <c r="U35" s="184">
        <f t="shared" si="3"/>
        <v>-13.777486461651279</v>
      </c>
      <c r="V35" s="184">
        <f t="shared" si="3"/>
        <v>-2.1142883148665229E-4</v>
      </c>
      <c r="W35" s="270">
        <f t="shared" si="2"/>
        <v>-2946.1209644146047</v>
      </c>
    </row>
    <row r="36" spans="1:23">
      <c r="A36" s="317" t="s">
        <v>31</v>
      </c>
      <c r="B36" s="184">
        <v>-482299.62455013394</v>
      </c>
      <c r="C36" s="184">
        <v>-67230.814601570368</v>
      </c>
      <c r="D36" s="184">
        <v>0</v>
      </c>
      <c r="E36" s="184">
        <v>-15723.367515048943</v>
      </c>
      <c r="F36" s="184">
        <v>-23477.36536644958</v>
      </c>
      <c r="G36" s="184">
        <v>-1755.4989951935131</v>
      </c>
      <c r="H36" s="184">
        <v>-14192.091677668504</v>
      </c>
      <c r="I36" s="184">
        <v>-2839.0228604328586</v>
      </c>
      <c r="J36" s="184">
        <v>8.5209496319293976E-4</v>
      </c>
      <c r="K36" s="270">
        <f t="shared" si="0"/>
        <v>-607517.78471440275</v>
      </c>
      <c r="M36" s="317" t="s">
        <v>31</v>
      </c>
      <c r="N36" s="184">
        <f t="shared" si="3"/>
        <v>-160766.54151671132</v>
      </c>
      <c r="O36" s="184">
        <f t="shared" si="3"/>
        <v>-22410.27153385679</v>
      </c>
      <c r="P36" s="184">
        <f t="shared" si="3"/>
        <v>0</v>
      </c>
      <c r="Q36" s="184">
        <f t="shared" si="3"/>
        <v>-5241.1225050163148</v>
      </c>
      <c r="R36" s="184">
        <f t="shared" si="3"/>
        <v>-7825.7884554831935</v>
      </c>
      <c r="S36" s="184">
        <f t="shared" si="3"/>
        <v>-585.166331731171</v>
      </c>
      <c r="T36" s="184">
        <f t="shared" si="3"/>
        <v>-4730.6972258895012</v>
      </c>
      <c r="U36" s="184">
        <f t="shared" si="3"/>
        <v>-946.34095347761956</v>
      </c>
      <c r="V36" s="184">
        <f t="shared" si="3"/>
        <v>2.840316543976466E-4</v>
      </c>
      <c r="W36" s="270">
        <f t="shared" si="2"/>
        <v>-202505.92823813425</v>
      </c>
    </row>
    <row r="37" spans="1:23">
      <c r="A37" s="317" t="s">
        <v>32</v>
      </c>
      <c r="B37" s="184">
        <v>-93989.274381060153</v>
      </c>
      <c r="C37" s="184">
        <v>-13101.781071321107</v>
      </c>
      <c r="D37" s="184">
        <v>2.4859700351953506E-3</v>
      </c>
      <c r="E37" s="184">
        <v>-3064.1488393957261</v>
      </c>
      <c r="F37" s="184">
        <v>-4575.1980630783364</v>
      </c>
      <c r="G37" s="184">
        <v>-342.11799231251644</v>
      </c>
      <c r="H37" s="184">
        <v>-2765.7044535944005</v>
      </c>
      <c r="I37" s="184">
        <v>-553.26411139289849</v>
      </c>
      <c r="J37" s="184">
        <v>-1.1098485847469419E-2</v>
      </c>
      <c r="K37" s="270">
        <f t="shared" si="0"/>
        <v>-118391.49752467095</v>
      </c>
      <c r="M37" s="317" t="s">
        <v>32</v>
      </c>
      <c r="N37" s="184">
        <f t="shared" si="3"/>
        <v>-31329.75812702005</v>
      </c>
      <c r="O37" s="184">
        <f t="shared" si="3"/>
        <v>-4367.2603571070358</v>
      </c>
      <c r="P37" s="184">
        <f t="shared" si="3"/>
        <v>8.2865667839845025E-4</v>
      </c>
      <c r="Q37" s="184">
        <f t="shared" si="3"/>
        <v>-1021.3829464652421</v>
      </c>
      <c r="R37" s="184">
        <f t="shared" si="3"/>
        <v>-1525.0660210261121</v>
      </c>
      <c r="S37" s="184">
        <f t="shared" si="3"/>
        <v>-114.03933077083882</v>
      </c>
      <c r="T37" s="184">
        <f t="shared" si="3"/>
        <v>-921.90148453146685</v>
      </c>
      <c r="U37" s="184">
        <f t="shared" si="3"/>
        <v>-184.42137046429949</v>
      </c>
      <c r="V37" s="184">
        <f t="shared" si="3"/>
        <v>-3.6994952824898064E-3</v>
      </c>
      <c r="W37" s="270">
        <f t="shared" si="2"/>
        <v>-39463.832508223641</v>
      </c>
    </row>
    <row r="38" spans="1:23">
      <c r="A38" s="317" t="s">
        <v>33</v>
      </c>
      <c r="B38" s="184">
        <v>-344602.86051180959</v>
      </c>
      <c r="C38" s="184">
        <v>-48036.388027247041</v>
      </c>
      <c r="D38" s="184">
        <v>-4.8016239888966084E-3</v>
      </c>
      <c r="E38" s="184">
        <v>-11234.340831157286</v>
      </c>
      <c r="F38" s="184">
        <v>-16774.554420580156</v>
      </c>
      <c r="G38" s="184">
        <v>-1254.2833153139218</v>
      </c>
      <c r="H38" s="184">
        <v>-10140.232541540638</v>
      </c>
      <c r="I38" s="184">
        <v>-2028.4912888817489</v>
      </c>
      <c r="J38" s="184">
        <v>2.3552990052849054E-2</v>
      </c>
      <c r="K38" s="270">
        <f t="shared" ref="K38:K56" si="4">SUM(B38:J38)</f>
        <v>-434071.13218516432</v>
      </c>
      <c r="M38" s="317" t="s">
        <v>33</v>
      </c>
      <c r="N38" s="184">
        <f t="shared" si="3"/>
        <v>-114867.6201706032</v>
      </c>
      <c r="O38" s="184">
        <f t="shared" si="3"/>
        <v>-16012.129342415681</v>
      </c>
      <c r="P38" s="184">
        <f t="shared" si="3"/>
        <v>-1.6005413296322029E-3</v>
      </c>
      <c r="Q38" s="184">
        <f t="shared" si="3"/>
        <v>-3744.7802770524286</v>
      </c>
      <c r="R38" s="184">
        <f t="shared" si="3"/>
        <v>-5591.5181401933851</v>
      </c>
      <c r="S38" s="184">
        <f t="shared" si="3"/>
        <v>-418.09443843797391</v>
      </c>
      <c r="T38" s="184">
        <f t="shared" si="3"/>
        <v>-3380.0775138468794</v>
      </c>
      <c r="U38" s="184">
        <f t="shared" si="3"/>
        <v>-676.16376296058297</v>
      </c>
      <c r="V38" s="184">
        <f t="shared" si="3"/>
        <v>7.8509966842830181E-3</v>
      </c>
      <c r="W38" s="270">
        <f t="shared" si="2"/>
        <v>-144690.37739505482</v>
      </c>
    </row>
    <row r="39" spans="1:23">
      <c r="A39" s="317" t="s">
        <v>34</v>
      </c>
      <c r="B39" s="184">
        <v>14020.274919979274</v>
      </c>
      <c r="C39" s="184">
        <v>1954.4000883819535</v>
      </c>
      <c r="D39" s="184">
        <v>0</v>
      </c>
      <c r="E39" s="184">
        <v>457.05533656664193</v>
      </c>
      <c r="F39" s="184">
        <v>682.4481400907971</v>
      </c>
      <c r="G39" s="184">
        <v>51.03090522903949</v>
      </c>
      <c r="H39" s="184">
        <v>412.53812620346434</v>
      </c>
      <c r="I39" s="184">
        <v>82.566076247545425</v>
      </c>
      <c r="J39" s="184">
        <v>-1.0822581767570227E-2</v>
      </c>
      <c r="K39" s="270">
        <f t="shared" si="4"/>
        <v>17660.302770116949</v>
      </c>
      <c r="M39" s="317" t="s">
        <v>34</v>
      </c>
      <c r="N39" s="184">
        <f t="shared" si="3"/>
        <v>4673.4249733264251</v>
      </c>
      <c r="O39" s="184">
        <f t="shared" si="3"/>
        <v>651.46669612731785</v>
      </c>
      <c r="P39" s="184">
        <f t="shared" si="3"/>
        <v>0</v>
      </c>
      <c r="Q39" s="184">
        <f t="shared" si="3"/>
        <v>152.35177885554731</v>
      </c>
      <c r="R39" s="184">
        <f t="shared" si="3"/>
        <v>227.48271336359903</v>
      </c>
      <c r="S39" s="184">
        <f t="shared" si="3"/>
        <v>17.010301743013162</v>
      </c>
      <c r="T39" s="184">
        <f t="shared" si="3"/>
        <v>137.51270873448811</v>
      </c>
      <c r="U39" s="184">
        <f t="shared" si="3"/>
        <v>27.522025415848475</v>
      </c>
      <c r="V39" s="184">
        <f t="shared" si="3"/>
        <v>-3.6075272558567426E-3</v>
      </c>
      <c r="W39" s="270">
        <f t="shared" si="2"/>
        <v>5886.7675900389831</v>
      </c>
    </row>
    <row r="40" spans="1:23">
      <c r="A40" s="317" t="s">
        <v>35</v>
      </c>
      <c r="B40" s="184">
        <v>26447.208415847272</v>
      </c>
      <c r="C40" s="184">
        <v>3686.6539586079307</v>
      </c>
      <c r="D40" s="184">
        <v>-5.8816978707909584E-3</v>
      </c>
      <c r="E40" s="184">
        <v>862.18794188508764</v>
      </c>
      <c r="F40" s="184">
        <v>1287.375813650433</v>
      </c>
      <c r="G40" s="184">
        <v>96.280065774306422</v>
      </c>
      <c r="H40" s="184">
        <v>778.19873261707835</v>
      </c>
      <c r="I40" s="184">
        <v>155.70191128269653</v>
      </c>
      <c r="J40" s="184">
        <v>-2.0013601868413389E-2</v>
      </c>
      <c r="K40" s="270">
        <f t="shared" si="4"/>
        <v>33313.580944365065</v>
      </c>
      <c r="M40" s="317" t="s">
        <v>35</v>
      </c>
      <c r="N40" s="184">
        <f t="shared" si="3"/>
        <v>8815.7361386157572</v>
      </c>
      <c r="O40" s="184">
        <f t="shared" si="3"/>
        <v>1228.8846528693102</v>
      </c>
      <c r="P40" s="184">
        <f t="shared" si="3"/>
        <v>-1.9605659569303193E-3</v>
      </c>
      <c r="Q40" s="184">
        <f t="shared" si="3"/>
        <v>287.39598062836257</v>
      </c>
      <c r="R40" s="184">
        <f t="shared" si="3"/>
        <v>429.12527121681097</v>
      </c>
      <c r="S40" s="184">
        <f t="shared" si="3"/>
        <v>32.093355258102143</v>
      </c>
      <c r="T40" s="184">
        <f t="shared" si="3"/>
        <v>259.3995775390261</v>
      </c>
      <c r="U40" s="184">
        <f t="shared" si="3"/>
        <v>51.900637094232174</v>
      </c>
      <c r="V40" s="184">
        <f t="shared" si="3"/>
        <v>-6.6712006228044629E-3</v>
      </c>
      <c r="W40" s="270">
        <f t="shared" si="2"/>
        <v>11104.526981455023</v>
      </c>
    </row>
    <row r="41" spans="1:23">
      <c r="A41" s="317" t="s">
        <v>36</v>
      </c>
      <c r="B41" s="184">
        <v>-74206.818636365235</v>
      </c>
      <c r="C41" s="184">
        <v>-10344.185702112038</v>
      </c>
      <c r="D41" s="184">
        <v>3.2944139093160629E-5</v>
      </c>
      <c r="E41" s="184">
        <v>-2419.1958196801133</v>
      </c>
      <c r="F41" s="184">
        <v>-3612.2721105974633</v>
      </c>
      <c r="G41" s="184">
        <v>-270.11700465482136</v>
      </c>
      <c r="H41" s="184">
        <v>-2183.5846950077685</v>
      </c>
      <c r="I41" s="184">
        <v>-436.80981223640265</v>
      </c>
      <c r="J41" s="184">
        <v>6.6887458087876439E-3</v>
      </c>
      <c r="K41" s="270">
        <f t="shared" si="4"/>
        <v>-93472.977058963894</v>
      </c>
      <c r="M41" s="317" t="s">
        <v>36</v>
      </c>
      <c r="N41" s="184">
        <f t="shared" si="3"/>
        <v>-24735.606212121744</v>
      </c>
      <c r="O41" s="184">
        <f t="shared" si="3"/>
        <v>-3448.0619007040127</v>
      </c>
      <c r="P41" s="184">
        <f t="shared" si="3"/>
        <v>1.0981379697720209E-5</v>
      </c>
      <c r="Q41" s="184">
        <f t="shared" si="3"/>
        <v>-806.39860656003782</v>
      </c>
      <c r="R41" s="184">
        <f t="shared" si="3"/>
        <v>-1204.0907035324879</v>
      </c>
      <c r="S41" s="184">
        <f t="shared" si="3"/>
        <v>-90.039001551607114</v>
      </c>
      <c r="T41" s="184">
        <f t="shared" si="3"/>
        <v>-727.86156500258949</v>
      </c>
      <c r="U41" s="184">
        <f t="shared" si="3"/>
        <v>-145.60327074546754</v>
      </c>
      <c r="V41" s="184">
        <f t="shared" si="3"/>
        <v>2.229581936262548E-3</v>
      </c>
      <c r="W41" s="270">
        <f t="shared" si="2"/>
        <v>-31157.659019654628</v>
      </c>
    </row>
    <row r="42" spans="1:23">
      <c r="A42" s="317" t="s">
        <v>37</v>
      </c>
      <c r="B42" s="184">
        <v>-104523.6174434498</v>
      </c>
      <c r="C42" s="184">
        <v>-14570.24542220775</v>
      </c>
      <c r="D42" s="184">
        <v>1.2153363786637783E-4</v>
      </c>
      <c r="E42" s="184">
        <v>-3407.5541619248688</v>
      </c>
      <c r="F42" s="184">
        <v>-5088.0035227620974</v>
      </c>
      <c r="G42" s="184">
        <v>-380.43456610504654</v>
      </c>
      <c r="H42" s="184">
        <v>-3075.684792829561</v>
      </c>
      <c r="I42" s="184">
        <v>-615.26458348031156</v>
      </c>
      <c r="J42" s="184">
        <v>-1.1287905508652329E-2</v>
      </c>
      <c r="K42" s="270">
        <f t="shared" si="4"/>
        <v>-131660.8156591313</v>
      </c>
      <c r="M42" s="317" t="s">
        <v>37</v>
      </c>
      <c r="N42" s="184">
        <f t="shared" si="3"/>
        <v>-34841.205814483263</v>
      </c>
      <c r="O42" s="184">
        <f t="shared" si="3"/>
        <v>-4856.7484740692498</v>
      </c>
      <c r="P42" s="184">
        <f t="shared" si="3"/>
        <v>4.0511212622125946E-5</v>
      </c>
      <c r="Q42" s="184">
        <f t="shared" si="3"/>
        <v>-1135.8513873082895</v>
      </c>
      <c r="R42" s="184">
        <f t="shared" si="3"/>
        <v>-1696.0011742540325</v>
      </c>
      <c r="S42" s="184">
        <f t="shared" si="3"/>
        <v>-126.81152203501551</v>
      </c>
      <c r="T42" s="184">
        <f t="shared" si="3"/>
        <v>-1025.2282642765203</v>
      </c>
      <c r="U42" s="184">
        <f t="shared" si="3"/>
        <v>-205.08819449343719</v>
      </c>
      <c r="V42" s="184">
        <f t="shared" si="3"/>
        <v>-3.7626351695507765E-3</v>
      </c>
      <c r="W42" s="270">
        <f t="shared" si="2"/>
        <v>-43886.938553043765</v>
      </c>
    </row>
    <row r="43" spans="1:23">
      <c r="A43" s="317" t="s">
        <v>38</v>
      </c>
      <c r="B43" s="184">
        <v>-245222.07524566352</v>
      </c>
      <c r="C43" s="184">
        <v>-34183.059803444892</v>
      </c>
      <c r="D43" s="184">
        <v>8.750405628234148E-3</v>
      </c>
      <c r="E43" s="184">
        <v>-7994.4651501136832</v>
      </c>
      <c r="F43" s="184">
        <v>-11936.911436931696</v>
      </c>
      <c r="G43" s="184">
        <v>-892.56381314032478</v>
      </c>
      <c r="H43" s="184">
        <v>-7215.8670833464712</v>
      </c>
      <c r="I43" s="184">
        <v>-1443.4574849684141</v>
      </c>
      <c r="J43" s="184">
        <v>9.4432216137647629E-3</v>
      </c>
      <c r="K43" s="270">
        <f t="shared" si="4"/>
        <v>-308888.38182398176</v>
      </c>
      <c r="M43" s="317" t="s">
        <v>38</v>
      </c>
      <c r="N43" s="184">
        <f t="shared" si="3"/>
        <v>-81740.691748554513</v>
      </c>
      <c r="O43" s="184">
        <f t="shared" si="3"/>
        <v>-11394.353267814964</v>
      </c>
      <c r="P43" s="184">
        <f t="shared" si="3"/>
        <v>2.9168018760780492E-3</v>
      </c>
      <c r="Q43" s="184">
        <f t="shared" si="3"/>
        <v>-2664.8217167045609</v>
      </c>
      <c r="R43" s="184">
        <f t="shared" si="3"/>
        <v>-3978.9704789772318</v>
      </c>
      <c r="S43" s="184">
        <f t="shared" si="3"/>
        <v>-297.52127104677493</v>
      </c>
      <c r="T43" s="184">
        <f t="shared" si="3"/>
        <v>-2405.2890277821571</v>
      </c>
      <c r="U43" s="184">
        <f t="shared" si="3"/>
        <v>-481.15249498947134</v>
      </c>
      <c r="V43" s="184">
        <f t="shared" si="3"/>
        <v>3.1477405379215875E-3</v>
      </c>
      <c r="W43" s="270">
        <f t="shared" si="2"/>
        <v>-102962.79394132725</v>
      </c>
    </row>
    <row r="44" spans="1:23">
      <c r="A44" s="317" t="s">
        <v>39</v>
      </c>
      <c r="B44" s="184">
        <v>3109149.6528980732</v>
      </c>
      <c r="C44" s="184">
        <v>433404.15849718451</v>
      </c>
      <c r="D44" s="184">
        <v>0</v>
      </c>
      <c r="E44" s="184">
        <v>101360.92086287588</v>
      </c>
      <c r="F44" s="184">
        <v>151347.00564168394</v>
      </c>
      <c r="G44" s="184">
        <v>11316.759259602986</v>
      </c>
      <c r="H44" s="184">
        <v>91489.266795344651</v>
      </c>
      <c r="I44" s="184">
        <v>18301.779245832935</v>
      </c>
      <c r="J44" s="184">
        <v>-4.7471396625041962E-2</v>
      </c>
      <c r="K44" s="270">
        <f t="shared" si="4"/>
        <v>3916369.4957292015</v>
      </c>
      <c r="M44" s="317" t="s">
        <v>39</v>
      </c>
      <c r="N44" s="184">
        <f t="shared" si="3"/>
        <v>1036383.217632691</v>
      </c>
      <c r="O44" s="184">
        <f t="shared" si="3"/>
        <v>144468.05283239484</v>
      </c>
      <c r="P44" s="184">
        <f t="shared" si="3"/>
        <v>0</v>
      </c>
      <c r="Q44" s="184">
        <f t="shared" si="3"/>
        <v>33786.973620958626</v>
      </c>
      <c r="R44" s="184">
        <f t="shared" si="3"/>
        <v>50449.001880561314</v>
      </c>
      <c r="S44" s="184">
        <f t="shared" si="3"/>
        <v>3772.2530865343288</v>
      </c>
      <c r="T44" s="184">
        <f t="shared" si="3"/>
        <v>30496.422265114885</v>
      </c>
      <c r="U44" s="184">
        <f t="shared" si="3"/>
        <v>6100.593081944312</v>
      </c>
      <c r="V44" s="184">
        <f t="shared" si="3"/>
        <v>-1.5823798875013988E-2</v>
      </c>
      <c r="W44" s="270">
        <f t="shared" si="2"/>
        <v>1305456.4985764003</v>
      </c>
    </row>
    <row r="45" spans="1:23">
      <c r="A45" s="317" t="s">
        <v>40</v>
      </c>
      <c r="B45" s="184">
        <v>-26209.973214171827</v>
      </c>
      <c r="C45" s="184">
        <v>-3653.5800213310868</v>
      </c>
      <c r="D45" s="184">
        <v>2.6933085173368454E-3</v>
      </c>
      <c r="E45" s="184">
        <v>-854.46418203710346</v>
      </c>
      <c r="F45" s="184">
        <v>-1275.8463876924361</v>
      </c>
      <c r="G45" s="184">
        <v>-95.389684318801301</v>
      </c>
      <c r="H45" s="184">
        <v>-771.25195867195725</v>
      </c>
      <c r="I45" s="184">
        <v>-154.28325325926562</v>
      </c>
      <c r="J45" s="184">
        <v>2.3768590181134641E-3</v>
      </c>
      <c r="K45" s="270">
        <f t="shared" si="4"/>
        <v>-33014.783631314938</v>
      </c>
      <c r="M45" s="317" t="s">
        <v>40</v>
      </c>
      <c r="N45" s="184">
        <f t="shared" si="3"/>
        <v>-8736.6577380572762</v>
      </c>
      <c r="O45" s="184">
        <f t="shared" si="3"/>
        <v>-1217.8600071103622</v>
      </c>
      <c r="P45" s="184">
        <f t="shared" si="3"/>
        <v>8.9776950577894843E-4</v>
      </c>
      <c r="Q45" s="184">
        <f t="shared" si="3"/>
        <v>-284.82139401236782</v>
      </c>
      <c r="R45" s="184">
        <f t="shared" si="3"/>
        <v>-425.28212923081202</v>
      </c>
      <c r="S45" s="184">
        <f t="shared" si="3"/>
        <v>-31.796561439600435</v>
      </c>
      <c r="T45" s="184">
        <f t="shared" si="3"/>
        <v>-257.08398622398573</v>
      </c>
      <c r="U45" s="184">
        <f t="shared" si="3"/>
        <v>-51.427751086421871</v>
      </c>
      <c r="V45" s="184">
        <f t="shared" si="3"/>
        <v>7.9228633937115467E-4</v>
      </c>
      <c r="W45" s="270">
        <f t="shared" si="2"/>
        <v>-11004.927877104983</v>
      </c>
    </row>
    <row r="46" spans="1:23">
      <c r="A46" s="317" t="s">
        <v>41</v>
      </c>
      <c r="B46" s="184">
        <v>361069.43458035588</v>
      </c>
      <c r="C46" s="184">
        <v>50331.787071376108</v>
      </c>
      <c r="D46" s="184">
        <v>0</v>
      </c>
      <c r="E46" s="184">
        <v>11771.191094713053</v>
      </c>
      <c r="F46" s="184">
        <v>17576.096525500529</v>
      </c>
      <c r="G46" s="184">
        <v>1314.2577659799426</v>
      </c>
      <c r="H46" s="184">
        <v>10624.750821290188</v>
      </c>
      <c r="I46" s="184">
        <v>2125.4123031646595</v>
      </c>
      <c r="J46" s="184">
        <v>2.0171110518276691E-2</v>
      </c>
      <c r="K46" s="270">
        <f t="shared" si="4"/>
        <v>454812.95033349091</v>
      </c>
      <c r="M46" s="317" t="s">
        <v>41</v>
      </c>
      <c r="N46" s="184">
        <f t="shared" si="3"/>
        <v>120356.47819345196</v>
      </c>
      <c r="O46" s="184">
        <f t="shared" si="3"/>
        <v>16777.262357125368</v>
      </c>
      <c r="P46" s="184">
        <f t="shared" si="3"/>
        <v>0</v>
      </c>
      <c r="Q46" s="184">
        <f t="shared" si="3"/>
        <v>3923.7303649043511</v>
      </c>
      <c r="R46" s="184">
        <f t="shared" si="3"/>
        <v>5858.6988418335095</v>
      </c>
      <c r="S46" s="184">
        <f t="shared" si="3"/>
        <v>438.08592199331423</v>
      </c>
      <c r="T46" s="184">
        <f t="shared" si="3"/>
        <v>3541.5836070967293</v>
      </c>
      <c r="U46" s="184">
        <f t="shared" si="3"/>
        <v>708.47076772155322</v>
      </c>
      <c r="V46" s="184">
        <f t="shared" si="3"/>
        <v>6.7237035060922308E-3</v>
      </c>
      <c r="W46" s="270">
        <f t="shared" si="2"/>
        <v>151604.31677783027</v>
      </c>
    </row>
    <row r="47" spans="1:23">
      <c r="A47" s="317" t="s">
        <v>42</v>
      </c>
      <c r="B47" s="184">
        <v>-55590.523552443832</v>
      </c>
      <c r="C47" s="184">
        <v>-7749.0957319457084</v>
      </c>
      <c r="D47" s="184">
        <v>3.5641726572066545E-3</v>
      </c>
      <c r="E47" s="184">
        <v>-1812.2969137028558</v>
      </c>
      <c r="F47" s="184">
        <v>-2706.0160329403589</v>
      </c>
      <c r="G47" s="184">
        <v>-202.3158462841966</v>
      </c>
      <c r="H47" s="184">
        <v>-1635.7648574269842</v>
      </c>
      <c r="I47" s="184">
        <v>-327.2040957318095</v>
      </c>
      <c r="J47" s="184">
        <v>-1.355553837493062E-2</v>
      </c>
      <c r="K47" s="270">
        <f t="shared" si="4"/>
        <v>-70023.227021841463</v>
      </c>
      <c r="M47" s="317" t="s">
        <v>42</v>
      </c>
      <c r="N47" s="184">
        <f t="shared" si="3"/>
        <v>-18530.174517481279</v>
      </c>
      <c r="O47" s="184">
        <f t="shared" si="3"/>
        <v>-2583.0319106485695</v>
      </c>
      <c r="P47" s="184">
        <f t="shared" si="3"/>
        <v>1.1880575524022181E-3</v>
      </c>
      <c r="Q47" s="184">
        <f t="shared" si="3"/>
        <v>-604.09897123428527</v>
      </c>
      <c r="R47" s="184">
        <f t="shared" si="3"/>
        <v>-902.00534431345295</v>
      </c>
      <c r="S47" s="184">
        <f t="shared" si="3"/>
        <v>-67.438615428065532</v>
      </c>
      <c r="T47" s="184">
        <f t="shared" si="3"/>
        <v>-545.25495247566141</v>
      </c>
      <c r="U47" s="184">
        <f t="shared" si="3"/>
        <v>-109.06803191060317</v>
      </c>
      <c r="V47" s="184">
        <f t="shared" si="3"/>
        <v>-4.5185127916435404E-3</v>
      </c>
      <c r="W47" s="270">
        <f t="shared" si="2"/>
        <v>-23341.075673947158</v>
      </c>
    </row>
    <row r="48" spans="1:23">
      <c r="A48" s="317" t="s">
        <v>43</v>
      </c>
      <c r="B48" s="184">
        <v>-714.07961706444621</v>
      </c>
      <c r="C48" s="184">
        <v>-99.518121831584722</v>
      </c>
      <c r="D48" s="184">
        <v>-2.220718190073967E-3</v>
      </c>
      <c r="E48" s="184">
        <v>-23.316814796999097</v>
      </c>
      <c r="F48" s="184">
        <v>-34.774509413400665</v>
      </c>
      <c r="G48" s="184">
        <v>-2.5756651723495452</v>
      </c>
      <c r="H48" s="184">
        <v>-21.028317117248662</v>
      </c>
      <c r="I48" s="184">
        <v>-4.1978742315841373</v>
      </c>
      <c r="J48" s="184">
        <v>-1.9911038980353624E-2</v>
      </c>
      <c r="K48" s="270">
        <f t="shared" si="4"/>
        <v>-899.51305138478347</v>
      </c>
      <c r="M48" s="317" t="s">
        <v>43</v>
      </c>
      <c r="N48" s="184">
        <f t="shared" si="3"/>
        <v>-238.02653902148208</v>
      </c>
      <c r="O48" s="184">
        <f t="shared" si="3"/>
        <v>-33.17270727719491</v>
      </c>
      <c r="P48" s="184">
        <f t="shared" si="3"/>
        <v>-7.4023939669132233E-4</v>
      </c>
      <c r="Q48" s="184">
        <f t="shared" si="3"/>
        <v>-7.7722715989996987</v>
      </c>
      <c r="R48" s="184">
        <f t="shared" si="3"/>
        <v>-11.591503137800222</v>
      </c>
      <c r="S48" s="184">
        <f t="shared" si="3"/>
        <v>-0.85855505744984839</v>
      </c>
      <c r="T48" s="184">
        <f t="shared" ref="T48:V56" si="5">+H48/3</f>
        <v>-7.0094390390828876</v>
      </c>
      <c r="U48" s="184">
        <f t="shared" si="5"/>
        <v>-1.3992914105280458</v>
      </c>
      <c r="V48" s="184">
        <f t="shared" si="5"/>
        <v>-6.6370129934512079E-3</v>
      </c>
      <c r="W48" s="270">
        <f t="shared" si="2"/>
        <v>-299.83768379492784</v>
      </c>
    </row>
    <row r="49" spans="1:23">
      <c r="A49" s="317" t="s">
        <v>44</v>
      </c>
      <c r="B49" s="184">
        <v>-179227.56530412287</v>
      </c>
      <c r="C49" s="184">
        <v>-24983.652794404887</v>
      </c>
      <c r="D49" s="184">
        <v>3.4557781182229519E-3</v>
      </c>
      <c r="E49" s="184">
        <v>-5842.9682655036449</v>
      </c>
      <c r="F49" s="184">
        <v>-8724.4236888727173</v>
      </c>
      <c r="G49" s="184">
        <v>-652.36923836189089</v>
      </c>
      <c r="H49" s="184">
        <v>-5273.9005606395658</v>
      </c>
      <c r="I49" s="184">
        <v>-1055.0178409824148</v>
      </c>
      <c r="J49" s="184">
        <v>-9.4565888866782188E-4</v>
      </c>
      <c r="K49" s="270">
        <f t="shared" si="4"/>
        <v>-225759.89518276876</v>
      </c>
      <c r="M49" s="317" t="s">
        <v>44</v>
      </c>
      <c r="N49" s="184">
        <f t="shared" ref="N49:S56" si="6">+B49/3</f>
        <v>-59742.521768040955</v>
      </c>
      <c r="O49" s="184">
        <f t="shared" si="6"/>
        <v>-8327.8842648016289</v>
      </c>
      <c r="P49" s="184">
        <f t="shared" si="6"/>
        <v>1.1519260394076507E-3</v>
      </c>
      <c r="Q49" s="184">
        <f t="shared" si="6"/>
        <v>-1947.656088501215</v>
      </c>
      <c r="R49" s="184">
        <f t="shared" si="6"/>
        <v>-2908.1412296242393</v>
      </c>
      <c r="S49" s="184">
        <f t="shared" si="6"/>
        <v>-217.45641278729696</v>
      </c>
      <c r="T49" s="184">
        <f t="shared" si="5"/>
        <v>-1757.9668535465219</v>
      </c>
      <c r="U49" s="184">
        <f t="shared" si="5"/>
        <v>-351.67261366080493</v>
      </c>
      <c r="V49" s="184">
        <f t="shared" si="5"/>
        <v>-3.1521962955594063E-4</v>
      </c>
      <c r="W49" s="270">
        <f t="shared" si="2"/>
        <v>-75253.298394256242</v>
      </c>
    </row>
    <row r="50" spans="1:23">
      <c r="A50" s="317" t="s">
        <v>45</v>
      </c>
      <c r="B50" s="184">
        <v>-154234.75994541496</v>
      </c>
      <c r="C50" s="184">
        <v>-21499.750381705351</v>
      </c>
      <c r="D50" s="184">
        <v>2.4905628524720669E-3</v>
      </c>
      <c r="E50" s="184">
        <v>-5028.171850087354</v>
      </c>
      <c r="F50" s="184">
        <v>-7507.8285562135279</v>
      </c>
      <c r="G50" s="184">
        <v>-561.40238780615618</v>
      </c>
      <c r="H50" s="184">
        <v>-4538.4912017958704</v>
      </c>
      <c r="I50" s="184">
        <v>-907.89952698163688</v>
      </c>
      <c r="J50" s="184">
        <v>9.4693496357649565E-3</v>
      </c>
      <c r="K50" s="270">
        <f t="shared" si="4"/>
        <v>-194278.29189009237</v>
      </c>
      <c r="M50" s="317" t="s">
        <v>45</v>
      </c>
      <c r="N50" s="184">
        <f t="shared" si="6"/>
        <v>-51411.586648471653</v>
      </c>
      <c r="O50" s="184">
        <f t="shared" si="6"/>
        <v>-7166.5834605684504</v>
      </c>
      <c r="P50" s="184">
        <f t="shared" si="6"/>
        <v>8.3018761749068892E-4</v>
      </c>
      <c r="Q50" s="184">
        <f t="shared" si="6"/>
        <v>-1676.0572833624512</v>
      </c>
      <c r="R50" s="184">
        <f t="shared" si="6"/>
        <v>-2502.6095187378428</v>
      </c>
      <c r="S50" s="184">
        <f t="shared" si="6"/>
        <v>-187.13412926871874</v>
      </c>
      <c r="T50" s="184">
        <f t="shared" si="5"/>
        <v>-1512.8304005986236</v>
      </c>
      <c r="U50" s="184">
        <f t="shared" si="5"/>
        <v>-302.63317566054565</v>
      </c>
      <c r="V50" s="184">
        <f t="shared" si="5"/>
        <v>3.1564498785883188E-3</v>
      </c>
      <c r="W50" s="270">
        <f t="shared" si="2"/>
        <v>-64759.430630030794</v>
      </c>
    </row>
    <row r="51" spans="1:23">
      <c r="A51" s="317" t="s">
        <v>46</v>
      </c>
      <c r="B51" s="184">
        <v>-1395600.878470242</v>
      </c>
      <c r="C51" s="184">
        <v>-194541.66941057891</v>
      </c>
      <c r="D51" s="184">
        <v>-4.709998145699501E-3</v>
      </c>
      <c r="E51" s="184">
        <v>-45497.739103641361</v>
      </c>
      <c r="F51" s="184">
        <v>-67934.99337387085</v>
      </c>
      <c r="G51" s="184">
        <v>-5079.7444536362309</v>
      </c>
      <c r="H51" s="184">
        <v>-41066.684403497726</v>
      </c>
      <c r="I51" s="184">
        <v>-8215.100973345805</v>
      </c>
      <c r="J51" s="184">
        <v>-2.3380108177661896E-3</v>
      </c>
      <c r="K51" s="270">
        <f t="shared" si="4"/>
        <v>-1757936.8172368219</v>
      </c>
      <c r="M51" s="317" t="s">
        <v>46</v>
      </c>
      <c r="N51" s="184">
        <f t="shared" si="6"/>
        <v>-465200.29282341403</v>
      </c>
      <c r="O51" s="184">
        <f t="shared" si="6"/>
        <v>-64847.223136859633</v>
      </c>
      <c r="P51" s="184">
        <f t="shared" si="6"/>
        <v>-1.5699993818998337E-3</v>
      </c>
      <c r="Q51" s="184">
        <f t="shared" si="6"/>
        <v>-15165.91303454712</v>
      </c>
      <c r="R51" s="184">
        <f t="shared" si="6"/>
        <v>-22644.997791290283</v>
      </c>
      <c r="S51" s="184">
        <f t="shared" si="6"/>
        <v>-1693.2481512120769</v>
      </c>
      <c r="T51" s="184">
        <f t="shared" si="5"/>
        <v>-13688.894801165909</v>
      </c>
      <c r="U51" s="184">
        <f t="shared" si="5"/>
        <v>-2738.3669911152683</v>
      </c>
      <c r="V51" s="184">
        <f t="shared" si="5"/>
        <v>-7.7933693925539649E-4</v>
      </c>
      <c r="W51" s="270">
        <f t="shared" si="2"/>
        <v>-585978.93907894066</v>
      </c>
    </row>
    <row r="52" spans="1:23">
      <c r="A52" s="317" t="s">
        <v>47</v>
      </c>
      <c r="B52" s="184">
        <v>2369963.3848263025</v>
      </c>
      <c r="C52" s="184">
        <v>330364.27180041373</v>
      </c>
      <c r="D52" s="184">
        <v>4.9808882176876068E-3</v>
      </c>
      <c r="E52" s="184">
        <v>77262.801608622074</v>
      </c>
      <c r="F52" s="184">
        <v>115364.93337299675</v>
      </c>
      <c r="G52" s="184">
        <v>8626.2454524333589</v>
      </c>
      <c r="H52" s="184">
        <v>69738.102507151663</v>
      </c>
      <c r="I52" s="184">
        <v>13950.63987625856</v>
      </c>
      <c r="J52" s="184">
        <v>-1.0712834075093269E-2</v>
      </c>
      <c r="K52" s="270">
        <f t="shared" si="4"/>
        <v>2985270.3737122328</v>
      </c>
      <c r="M52" s="317" t="s">
        <v>47</v>
      </c>
      <c r="N52" s="184">
        <f t="shared" si="6"/>
        <v>789987.79494210088</v>
      </c>
      <c r="O52" s="184">
        <f t="shared" si="6"/>
        <v>110121.42393347125</v>
      </c>
      <c r="P52" s="184">
        <f t="shared" si="6"/>
        <v>1.6602960725625355E-3</v>
      </c>
      <c r="Q52" s="184">
        <f t="shared" si="6"/>
        <v>25754.267202874023</v>
      </c>
      <c r="R52" s="184">
        <f t="shared" si="6"/>
        <v>38454.977790998913</v>
      </c>
      <c r="S52" s="184">
        <f t="shared" si="6"/>
        <v>2875.4151508111195</v>
      </c>
      <c r="T52" s="184">
        <f t="shared" si="5"/>
        <v>23246.034169050556</v>
      </c>
      <c r="U52" s="184">
        <f t="shared" si="5"/>
        <v>4650.2132920861868</v>
      </c>
      <c r="V52" s="184">
        <f t="shared" si="5"/>
        <v>-3.5709446916977563E-3</v>
      </c>
      <c r="W52" s="270">
        <f t="shared" si="2"/>
        <v>995090.12457074423</v>
      </c>
    </row>
    <row r="53" spans="1:23">
      <c r="A53" s="317" t="s">
        <v>48</v>
      </c>
      <c r="B53" s="184">
        <v>-726654.06625851989</v>
      </c>
      <c r="C53" s="184">
        <v>-101292.91267643496</v>
      </c>
      <c r="D53" s="184">
        <v>6.462564691901207E-3</v>
      </c>
      <c r="E53" s="184">
        <v>-23689.543615810573</v>
      </c>
      <c r="F53" s="184">
        <v>-35372.033934667706</v>
      </c>
      <c r="G53" s="184">
        <v>-2644.9025924119633</v>
      </c>
      <c r="H53" s="184">
        <v>-21382.402273330837</v>
      </c>
      <c r="I53" s="184">
        <v>-4277.400604337221</v>
      </c>
      <c r="J53" s="184">
        <v>4.8591755330562592E-3</v>
      </c>
      <c r="K53" s="270">
        <f t="shared" si="4"/>
        <v>-915313.25063377293</v>
      </c>
      <c r="M53" s="317" t="s">
        <v>48</v>
      </c>
      <c r="N53" s="184">
        <f t="shared" si="6"/>
        <v>-242218.0220861733</v>
      </c>
      <c r="O53" s="184">
        <f t="shared" si="6"/>
        <v>-33764.304225478321</v>
      </c>
      <c r="P53" s="184">
        <f t="shared" si="6"/>
        <v>2.1541882306337357E-3</v>
      </c>
      <c r="Q53" s="184">
        <f t="shared" si="6"/>
        <v>-7896.5145386035247</v>
      </c>
      <c r="R53" s="184">
        <f t="shared" si="6"/>
        <v>-11790.677978222569</v>
      </c>
      <c r="S53" s="184">
        <f t="shared" si="6"/>
        <v>-881.63419747065439</v>
      </c>
      <c r="T53" s="184">
        <f t="shared" si="5"/>
        <v>-7127.4674244436128</v>
      </c>
      <c r="U53" s="184">
        <f t="shared" si="5"/>
        <v>-1425.8002014457404</v>
      </c>
      <c r="V53" s="184">
        <f t="shared" si="5"/>
        <v>1.6197251776854198E-3</v>
      </c>
      <c r="W53" s="270">
        <f t="shared" si="2"/>
        <v>-305104.41687792435</v>
      </c>
    </row>
    <row r="54" spans="1:23">
      <c r="A54" s="317" t="s">
        <v>49</v>
      </c>
      <c r="B54" s="184">
        <v>314296.86723893881</v>
      </c>
      <c r="C54" s="184">
        <v>43811.840044835582</v>
      </c>
      <c r="D54" s="184">
        <v>-9.6464734524488449E-3</v>
      </c>
      <c r="E54" s="184">
        <v>10246.317280977964</v>
      </c>
      <c r="F54" s="184">
        <v>15299.350710931234</v>
      </c>
      <c r="G54" s="184">
        <v>1143.9758989612455</v>
      </c>
      <c r="H54" s="184">
        <v>9248.4273591293022</v>
      </c>
      <c r="I54" s="184">
        <v>1850.1141480704537</v>
      </c>
      <c r="J54" s="184">
        <v>2.4739010259509087E-2</v>
      </c>
      <c r="K54" s="270">
        <f t="shared" si="4"/>
        <v>395896.9077743814</v>
      </c>
      <c r="M54" s="317" t="s">
        <v>49</v>
      </c>
      <c r="N54" s="184">
        <f t="shared" si="6"/>
        <v>104765.6224129796</v>
      </c>
      <c r="O54" s="184">
        <f t="shared" si="6"/>
        <v>14603.94668161186</v>
      </c>
      <c r="P54" s="184">
        <f t="shared" si="6"/>
        <v>-3.2154911508162818E-3</v>
      </c>
      <c r="Q54" s="184">
        <f t="shared" si="6"/>
        <v>3415.4390936593213</v>
      </c>
      <c r="R54" s="184">
        <f t="shared" si="6"/>
        <v>5099.7835703104111</v>
      </c>
      <c r="S54" s="184">
        <f t="shared" si="6"/>
        <v>381.32529965374852</v>
      </c>
      <c r="T54" s="184">
        <f t="shared" si="5"/>
        <v>3082.8091197097674</v>
      </c>
      <c r="U54" s="184">
        <f t="shared" si="5"/>
        <v>616.70471602348459</v>
      </c>
      <c r="V54" s="184">
        <f t="shared" si="5"/>
        <v>8.246336753169695E-3</v>
      </c>
      <c r="W54" s="270">
        <f t="shared" si="2"/>
        <v>131965.63592479381</v>
      </c>
    </row>
    <row r="55" spans="1:23">
      <c r="A55" s="317" t="s">
        <v>50</v>
      </c>
      <c r="B55" s="184">
        <v>-46538.252061279491</v>
      </c>
      <c r="C55" s="184">
        <v>-6487.2645889245905</v>
      </c>
      <c r="D55" s="184">
        <v>0</v>
      </c>
      <c r="E55" s="184">
        <v>-1517.1941081926925</v>
      </c>
      <c r="F55" s="184">
        <v>-2265.3494526302675</v>
      </c>
      <c r="G55" s="184">
        <v>-169.40481268277654</v>
      </c>
      <c r="H55" s="184">
        <v>-1369.3985675910371</v>
      </c>
      <c r="I55" s="184">
        <v>-273.92440370476106</v>
      </c>
      <c r="J55" s="184">
        <v>9.5238774083554745E-3</v>
      </c>
      <c r="K55" s="270">
        <f t="shared" si="4"/>
        <v>-58620.778471128207</v>
      </c>
      <c r="M55" s="317" t="s">
        <v>50</v>
      </c>
      <c r="N55" s="184">
        <f t="shared" si="6"/>
        <v>-15512.750687093163</v>
      </c>
      <c r="O55" s="184">
        <f t="shared" si="6"/>
        <v>-2162.42152964153</v>
      </c>
      <c r="P55" s="184">
        <f t="shared" si="6"/>
        <v>0</v>
      </c>
      <c r="Q55" s="184">
        <f t="shared" si="6"/>
        <v>-505.73136939756415</v>
      </c>
      <c r="R55" s="184">
        <f t="shared" si="6"/>
        <v>-755.1164842100892</v>
      </c>
      <c r="S55" s="184">
        <f t="shared" si="6"/>
        <v>-56.468270894258843</v>
      </c>
      <c r="T55" s="184">
        <f t="shared" si="5"/>
        <v>-456.4661891970124</v>
      </c>
      <c r="U55" s="184">
        <f t="shared" si="5"/>
        <v>-91.308134568253692</v>
      </c>
      <c r="V55" s="184">
        <f t="shared" si="5"/>
        <v>3.1746258027851582E-3</v>
      </c>
      <c r="W55" s="270">
        <f t="shared" si="2"/>
        <v>-19540.259490376069</v>
      </c>
    </row>
    <row r="56" spans="1:23" ht="13.5" thickBot="1">
      <c r="A56" s="317" t="s">
        <v>51</v>
      </c>
      <c r="B56" s="184">
        <v>-64116.160202424973</v>
      </c>
      <c r="C56" s="184">
        <v>-8937.5856203869916</v>
      </c>
      <c r="D56" s="184">
        <v>4.4381862971931696E-3</v>
      </c>
      <c r="E56" s="184">
        <v>-2090.2095068797935</v>
      </c>
      <c r="F56" s="184">
        <v>-3121.0413982268656</v>
      </c>
      <c r="G56" s="184">
        <v>-233.36869176330219</v>
      </c>
      <c r="H56" s="184">
        <v>-1886.6459762831219</v>
      </c>
      <c r="I56" s="184">
        <v>-377.43658982406487</v>
      </c>
      <c r="J56" s="184">
        <v>-1.6911931976210326E-2</v>
      </c>
      <c r="K56" s="270">
        <f t="shared" si="4"/>
        <v>-80762.460459534792</v>
      </c>
      <c r="M56" s="317" t="s">
        <v>51</v>
      </c>
      <c r="N56" s="184">
        <f t="shared" si="6"/>
        <v>-21372.053400808323</v>
      </c>
      <c r="O56" s="184">
        <f t="shared" si="6"/>
        <v>-2979.195206795664</v>
      </c>
      <c r="P56" s="184">
        <f t="shared" si="6"/>
        <v>1.4793954323977232E-3</v>
      </c>
      <c r="Q56" s="184">
        <f t="shared" si="6"/>
        <v>-696.73650229326449</v>
      </c>
      <c r="R56" s="184">
        <f t="shared" si="6"/>
        <v>-1040.3471327422885</v>
      </c>
      <c r="S56" s="184">
        <f t="shared" si="6"/>
        <v>-77.789563921100736</v>
      </c>
      <c r="T56" s="184">
        <f t="shared" si="5"/>
        <v>-628.88199209437391</v>
      </c>
      <c r="U56" s="184">
        <f t="shared" si="5"/>
        <v>-125.81219660802162</v>
      </c>
      <c r="V56" s="184">
        <f t="shared" si="5"/>
        <v>-5.6373106587367756E-3</v>
      </c>
      <c r="W56" s="319">
        <f t="shared" si="2"/>
        <v>-26920.820153178265</v>
      </c>
    </row>
    <row r="57" spans="1:23" ht="14.25" thickTop="1" thickBot="1">
      <c r="A57" s="320" t="s">
        <v>52</v>
      </c>
      <c r="B57" s="321">
        <f t="shared" ref="B57:E57" si="7">SUM(B6:B56)</f>
        <v>1.2498348951339722E-6</v>
      </c>
      <c r="C57" s="321">
        <f t="shared" si="7"/>
        <v>1.8568243831396103E-7</v>
      </c>
      <c r="D57" s="321">
        <f t="shared" si="7"/>
        <v>6.5192580223083496E-8</v>
      </c>
      <c r="E57" s="321">
        <f t="shared" si="7"/>
        <v>4.557659849524498E-8</v>
      </c>
      <c r="F57" s="321">
        <f>SUM(F6:F56)</f>
        <v>5.8847945183515549E-8</v>
      </c>
      <c r="G57" s="321">
        <f t="shared" ref="G57:K57" si="8">SUM(G6:G56)</f>
        <v>3.5215634852647781E-9</v>
      </c>
      <c r="H57" s="321">
        <f t="shared" si="8"/>
        <v>4.0570739656686783E-8</v>
      </c>
      <c r="I57" s="321">
        <f t="shared" si="8"/>
        <v>3.8708094507455826E-9</v>
      </c>
      <c r="J57" s="321">
        <f t="shared" si="8"/>
        <v>8.0734025686979294E-8</v>
      </c>
      <c r="K57" s="322">
        <f t="shared" si="8"/>
        <v>1.7333513824269176E-6</v>
      </c>
      <c r="M57" s="320" t="s">
        <v>52</v>
      </c>
      <c r="N57" s="321">
        <f t="shared" ref="N57:Q57" si="9">SUM(N6:N56)</f>
        <v>4.1630482883192599E-7</v>
      </c>
      <c r="O57" s="321">
        <f t="shared" si="9"/>
        <v>6.1869286582805216E-8</v>
      </c>
      <c r="P57" s="321">
        <f t="shared" si="9"/>
        <v>2.1730860074288885E-8</v>
      </c>
      <c r="Q57" s="321">
        <f t="shared" si="9"/>
        <v>1.5186969903879799E-8</v>
      </c>
      <c r="R57" s="321">
        <f>SUM(R6:R56)</f>
        <v>1.9624621927505359E-8</v>
      </c>
      <c r="S57" s="321">
        <f t="shared" ref="S57:W57" si="10">SUM(S6:S56)</f>
        <v>1.1746550399038824E-9</v>
      </c>
      <c r="T57" s="321">
        <f t="shared" si="10"/>
        <v>1.3529302123060916E-8</v>
      </c>
      <c r="U57" s="321">
        <f t="shared" si="10"/>
        <v>1.290985096602526E-9</v>
      </c>
      <c r="V57" s="321">
        <f t="shared" si="10"/>
        <v>2.6911341899707453E-8</v>
      </c>
      <c r="W57" s="322">
        <f t="shared" si="10"/>
        <v>5.7775105233304203E-7</v>
      </c>
    </row>
    <row r="58" spans="1:23" ht="13.5" thickTop="1">
      <c r="A58" s="323"/>
      <c r="B58" s="324"/>
      <c r="C58" s="324"/>
      <c r="D58" s="324"/>
      <c r="E58" s="324"/>
      <c r="F58" s="324"/>
      <c r="G58" s="324"/>
      <c r="H58" s="324"/>
      <c r="I58" s="324"/>
      <c r="J58" s="324"/>
      <c r="K58" s="324"/>
    </row>
    <row r="59" spans="1:23" ht="16.5" customHeight="1">
      <c r="A59" s="185" t="s">
        <v>143</v>
      </c>
      <c r="B59" s="325"/>
      <c r="C59" s="325"/>
      <c r="D59" s="325"/>
      <c r="E59" s="325"/>
    </row>
    <row r="60" spans="1:23">
      <c r="A60" s="327"/>
    </row>
    <row r="61" spans="1:23">
      <c r="A61" s="327"/>
    </row>
    <row r="62" spans="1:23" ht="16.5" customHeight="1"/>
  </sheetData>
  <mergeCells count="8">
    <mergeCell ref="A4:K4"/>
    <mergeCell ref="M4:W4"/>
    <mergeCell ref="A1:K1"/>
    <mergeCell ref="M1:W1"/>
    <mergeCell ref="A2:K2"/>
    <mergeCell ref="M2:W2"/>
    <mergeCell ref="A3:K3"/>
    <mergeCell ref="M3:W3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Footer>&amp;R&amp;D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 Part 1er Trim 2020</vt:lpstr>
      <vt:lpstr>Dist 1ER Trim 2020</vt:lpstr>
      <vt:lpstr>COEF Art 14 F I</vt:lpstr>
      <vt:lpstr>COEF Art 14 F II</vt:lpstr>
      <vt:lpstr>COEF Art 14 F III</vt:lpstr>
      <vt:lpstr>PART PEF2020</vt:lpstr>
      <vt:lpstr>CALCULO GARANTIA </vt:lpstr>
      <vt:lpstr>ISR 4to TRIMESTRE</vt:lpstr>
      <vt:lpstr>ajuste</vt:lpstr>
      <vt:lpstr>' Part 1er Trim 2020'!Área_de_impresión</vt:lpstr>
      <vt:lpstr>ajuste!Área_de_impresión</vt:lpstr>
      <vt:lpstr>'CALCULO GARANTIA '!Área_de_impresión</vt:lpstr>
      <vt:lpstr>'COEF Art 14 F I'!Área_de_impresión</vt:lpstr>
      <vt:lpstr>'COEF Art 14 F II'!Área_de_impresión</vt:lpstr>
      <vt:lpstr>'COEF Art 14 F III'!Área_de_impresión</vt:lpstr>
      <vt:lpstr>'Dist 1ER Trim 2020'!Área_de_impresión</vt:lpstr>
      <vt:lpstr>'ISR 4to TRIMESTRE'!Área_de_impresión</vt:lpstr>
      <vt:lpstr>'PART PEF2020'!Área_de_impresión</vt:lpstr>
      <vt:lpstr>ajuste!Títulos_a_imprimir</vt:lpstr>
      <vt:lpstr>'COEF Art 14 F I'!Títulos_a_imprimir</vt:lpstr>
      <vt:lpstr>'COEF Art 14 F III'!Títulos_a_imprimir</vt:lpstr>
      <vt:lpstr>'Dist 1ER Trim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2020-01-09T22:48:13Z</cp:lastPrinted>
  <dcterms:created xsi:type="dcterms:W3CDTF">2009-12-17T23:31:03Z</dcterms:created>
  <dcterms:modified xsi:type="dcterms:W3CDTF">2020-04-21T15:02:09Z</dcterms:modified>
</cp:coreProperties>
</file>