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250" windowHeight="7680" firstSheet="3" activeTab="8"/>
  </bookViews>
  <sheets>
    <sheet name="COEF Art 14 F I" sheetId="1" r:id="rId1"/>
    <sheet name="COEF Art 14 F II" sheetId="36" r:id="rId2"/>
    <sheet name="ESTIMACIÓN 2016" sheetId="39" r:id="rId3"/>
    <sheet name="CALCULO GARANTIA" sheetId="28" r:id="rId4"/>
    <sheet name="Part 1er Sem" sheetId="41" r:id="rId5"/>
    <sheet name="Dist 1er Sem" sheetId="42" r:id="rId6"/>
    <sheet name="CALCULO GARANTIA coef ant" sheetId="44" r:id="rId7"/>
    <sheet name="Pag Coef ant" sheetId="43" r:id="rId8"/>
    <sheet name="ajuste" sheetId="45" r:id="rId9"/>
  </sheets>
  <externalReferences>
    <externalReference r:id="rId10"/>
    <externalReference r:id="rId11"/>
  </externalReferences>
  <definedNames>
    <definedName name="_xlnm._FilterDatabase" localSheetId="8" hidden="1">ajuste!#REF!</definedName>
    <definedName name="_xlnm._FilterDatabase" localSheetId="5" hidden="1">'Dist 1er Sem'!#REF!</definedName>
    <definedName name="_xlnm._FilterDatabase" localSheetId="7" hidden="1">'Pag Coef ant'!#REF!</definedName>
    <definedName name="A_impresión_IM" localSheetId="8">#REF!</definedName>
    <definedName name="A_impresión_IM" localSheetId="3">#REF!</definedName>
    <definedName name="A_impresión_IM" localSheetId="6">#REF!</definedName>
    <definedName name="A_impresión_IM" localSheetId="1">#REF!</definedName>
    <definedName name="A_impresión_IM" localSheetId="5">#REF!</definedName>
    <definedName name="A_impresión_IM" localSheetId="2">#REF!</definedName>
    <definedName name="A_impresión_IM" localSheetId="7">#REF!</definedName>
    <definedName name="A_impresión_IM" localSheetId="4">#REF!</definedName>
    <definedName name="A_impresión_IM">#REF!</definedName>
    <definedName name="AJUSTES" localSheetId="8" hidden="1">{"'beneficiarios'!$A$1:$C$7"}</definedName>
    <definedName name="AJUSTES" localSheetId="3" hidden="1">{"'beneficiarios'!$A$1:$C$7"}</definedName>
    <definedName name="AJUSTES" localSheetId="6" hidden="1">{"'beneficiarios'!$A$1:$C$7"}</definedName>
    <definedName name="AJUSTES" localSheetId="5" hidden="1">{"'beneficiarios'!$A$1:$C$7"}</definedName>
    <definedName name="AJUSTES" localSheetId="2" hidden="1">{"'beneficiarios'!$A$1:$C$7"}</definedName>
    <definedName name="AJUSTES" localSheetId="7" hidden="1">{"'beneficiarios'!$A$1:$C$7"}</definedName>
    <definedName name="AJUSTES" localSheetId="4" hidden="1">{"'beneficiarios'!$A$1:$C$7"}</definedName>
    <definedName name="AJUSTES" hidden="1">{"'beneficiarios'!$A$1:$C$7"}</definedName>
    <definedName name="_xlnm.Print_Area" localSheetId="8">ajuste!$A$1:$I$60</definedName>
    <definedName name="_xlnm.Print_Area" localSheetId="3">'CALCULO GARANTIA'!$A$1:$N$61</definedName>
    <definedName name="_xlnm.Print_Area" localSheetId="6">'CALCULO GARANTIA coef ant'!$A$1:$N$61</definedName>
    <definedName name="_xlnm.Print_Area" localSheetId="0">'COEF Art 14 F I'!$A$3:$AQ$61</definedName>
    <definedName name="_xlnm.Print_Area" localSheetId="1">'COEF Art 14 F II'!$A$3:$N$63</definedName>
    <definedName name="_xlnm.Print_Area" localSheetId="5">'Dist 1er Sem'!$A$1:$I$60</definedName>
    <definedName name="_xlnm.Print_Area" localSheetId="2">'ESTIMACIÓN 2016'!$A$1:$R$13</definedName>
    <definedName name="_xlnm.Print_Area" localSheetId="7">'Pag Coef ant'!$A$1:$I$60</definedName>
    <definedName name="_xlnm.Print_Area" localSheetId="4">'Part 1er Sem'!$A$1:$J$13</definedName>
    <definedName name="_xlnm.Database" localSheetId="8">#REF!</definedName>
    <definedName name="_xlnm.Database" localSheetId="3">#REF!</definedName>
    <definedName name="_xlnm.Database" localSheetId="6">#REF!</definedName>
    <definedName name="_xlnm.Database" localSheetId="1">#REF!</definedName>
    <definedName name="_xlnm.Database" localSheetId="5">#REF!</definedName>
    <definedName name="_xlnm.Database" localSheetId="2">#REF!</definedName>
    <definedName name="_xlnm.Database" localSheetId="7">#REF!</definedName>
    <definedName name="_xlnm.Database" localSheetId="4">#REF!</definedName>
    <definedName name="_xlnm.Database">#REF!</definedName>
    <definedName name="cierre_2001" localSheetId="8">'[1]deuda c sadm'!#REF!</definedName>
    <definedName name="cierre_2001" localSheetId="1">'[1]deuda c sadm'!#REF!</definedName>
    <definedName name="cierre_2001" localSheetId="5">'[1]deuda c sadm'!#REF!</definedName>
    <definedName name="cierre_2001" localSheetId="2">'[1]deuda c sadm'!#REF!</definedName>
    <definedName name="cierre_2001" localSheetId="7">'[1]deuda c sadm'!#REF!</definedName>
    <definedName name="cierre_2001" localSheetId="4">'[1]deuda c sadm'!#REF!</definedName>
    <definedName name="cierre_2001">'[1]deuda c sadm'!#REF!</definedName>
    <definedName name="deuda" localSheetId="8">'[1]deuda c sadm'!#REF!</definedName>
    <definedName name="deuda" localSheetId="1">'[1]deuda c sadm'!#REF!</definedName>
    <definedName name="deuda" localSheetId="5">'[1]deuda c sadm'!#REF!</definedName>
    <definedName name="deuda" localSheetId="2">'[1]deuda c sadm'!#REF!</definedName>
    <definedName name="deuda" localSheetId="7">'[1]deuda c sadm'!#REF!</definedName>
    <definedName name="deuda" localSheetId="4">'[1]deuda c sadm'!#REF!</definedName>
    <definedName name="deuda">'[1]deuda c sadm'!#REF!</definedName>
    <definedName name="Deuda_ingTot" localSheetId="8">'[1]deuda c sadm'!#REF!</definedName>
    <definedName name="Deuda_ingTot" localSheetId="1">'[1]deuda c sadm'!#REF!</definedName>
    <definedName name="Deuda_ingTot" localSheetId="5">'[1]deuda c sadm'!#REF!</definedName>
    <definedName name="Deuda_ingTot" localSheetId="2">'[1]deuda c sadm'!#REF!</definedName>
    <definedName name="Deuda_ingTot" localSheetId="7">'[1]deuda c sadm'!#REF!</definedName>
    <definedName name="Deuda_ingTot" localSheetId="4">'[1]deuda c sadm'!#REF!</definedName>
    <definedName name="Deuda_ingTot">'[1]deuda c sadm'!#REF!</definedName>
    <definedName name="ENERO" localSheetId="8">#REF!</definedName>
    <definedName name="ENERO" localSheetId="3">#REF!</definedName>
    <definedName name="ENERO" localSheetId="6">#REF!</definedName>
    <definedName name="ENERO" localSheetId="1">#REF!</definedName>
    <definedName name="ENERO" localSheetId="5">#REF!</definedName>
    <definedName name="ENERO" localSheetId="2">#REF!</definedName>
    <definedName name="ENERO" localSheetId="7">#REF!</definedName>
    <definedName name="ENERO" localSheetId="4">#REF!</definedName>
    <definedName name="ENERO">#REF!</definedName>
    <definedName name="Fto_1" localSheetId="8">#REF!</definedName>
    <definedName name="Fto_1" localSheetId="3">#REF!</definedName>
    <definedName name="Fto_1" localSheetId="6">#REF!</definedName>
    <definedName name="Fto_1" localSheetId="1">#REF!</definedName>
    <definedName name="Fto_1" localSheetId="5">#REF!</definedName>
    <definedName name="Fto_1" localSheetId="2">#REF!</definedName>
    <definedName name="Fto_1" localSheetId="7">#REF!</definedName>
    <definedName name="Fto_1" localSheetId="4">#REF!</definedName>
    <definedName name="Fto_1">#REF!</definedName>
    <definedName name="HTML_CodePage" hidden="1">1252</definedName>
    <definedName name="HTML_Control" localSheetId="8" hidden="1">{"'beneficiarios'!$A$1:$C$7"}</definedName>
    <definedName name="HTML_Control" localSheetId="3" hidden="1">{"'beneficiarios'!$A$1:$C$7"}</definedName>
    <definedName name="HTML_Control" localSheetId="6" hidden="1">{"'beneficiarios'!$A$1:$C$7"}</definedName>
    <definedName name="HTML_Control" localSheetId="5" hidden="1">{"'beneficiarios'!$A$1:$C$7"}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4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8" hidden="1">{"'beneficiarios'!$A$1:$C$7"}</definedName>
    <definedName name="INDICADORES" localSheetId="3" hidden="1">{"'beneficiarios'!$A$1:$C$7"}</definedName>
    <definedName name="INDICADORES" localSheetId="6" hidden="1">{"'beneficiarios'!$A$1:$C$7"}</definedName>
    <definedName name="INDICADORES" localSheetId="5" hidden="1">{"'beneficiarios'!$A$1:$C$7"}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4" hidden="1">{"'beneficiarios'!$A$1:$C$7"}</definedName>
    <definedName name="INDICADORES" hidden="1">{"'beneficiarios'!$A$1:$C$7"}</definedName>
    <definedName name="ingresofederales" localSheetId="8" hidden="1">{"'beneficiarios'!$A$1:$C$7"}</definedName>
    <definedName name="ingresofederales" localSheetId="3" hidden="1">{"'beneficiarios'!$A$1:$C$7"}</definedName>
    <definedName name="ingresofederales" localSheetId="6" hidden="1">{"'beneficiarios'!$A$1:$C$7"}</definedName>
    <definedName name="ingresofederales" localSheetId="5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4" hidden="1">{"'beneficiarios'!$A$1:$C$7"}</definedName>
    <definedName name="ingresofederales" hidden="1">{"'beneficiarios'!$A$1:$C$7"}</definedName>
    <definedName name="Notas_Fto_1" localSheetId="8">#REF!</definedName>
    <definedName name="Notas_Fto_1" localSheetId="1">#REF!</definedName>
    <definedName name="Notas_Fto_1" localSheetId="5">#REF!</definedName>
    <definedName name="Notas_Fto_1" localSheetId="2">#REF!</definedName>
    <definedName name="Notas_Fto_1" localSheetId="7">#REF!</definedName>
    <definedName name="Notas_Fto_1" localSheetId="4">#REF!</definedName>
    <definedName name="Notas_Fto_1">#REF!</definedName>
    <definedName name="Partidas">[2]TECHO!$B$1:$Q$2798</definedName>
    <definedName name="SINAJUSTE" localSheetId="8" hidden="1">{"'beneficiarios'!$A$1:$C$7"}</definedName>
    <definedName name="SINAJUSTE" localSheetId="3" hidden="1">{"'beneficiarios'!$A$1:$C$7"}</definedName>
    <definedName name="SINAJUSTE" localSheetId="6" hidden="1">{"'beneficiarios'!$A$1:$C$7"}</definedName>
    <definedName name="SINAJUSTE" localSheetId="5" hidden="1">{"'beneficiarios'!$A$1:$C$7"}</definedName>
    <definedName name="SINAJUSTE" localSheetId="2" hidden="1">{"'beneficiarios'!$A$1:$C$7"}</definedName>
    <definedName name="SINAJUSTE" localSheetId="7" hidden="1">{"'beneficiarios'!$A$1:$C$7"}</definedName>
    <definedName name="SINAJUSTE" localSheetId="4" hidden="1">{"'beneficiarios'!$A$1:$C$7"}</definedName>
    <definedName name="SINAJUSTE" hidden="1">{"'beneficiarios'!$A$1:$C$7"}</definedName>
    <definedName name="t" localSheetId="8">#REF!</definedName>
    <definedName name="t" localSheetId="5">#REF!</definedName>
    <definedName name="t" localSheetId="2">#REF!</definedName>
    <definedName name="t" localSheetId="7">#REF!</definedName>
    <definedName name="t" localSheetId="4">#REF!</definedName>
    <definedName name="t">#REF!</definedName>
    <definedName name="_xlnm.Print_Titles" localSheetId="8">ajuste!$1:$4</definedName>
    <definedName name="_xlnm.Print_Titles" localSheetId="0">'COEF Art 14 F I'!$A:$A,'COEF Art 14 F I'!$3:$3</definedName>
    <definedName name="_xlnm.Print_Titles" localSheetId="5">'Dist 1er Sem'!$1:$4</definedName>
    <definedName name="_xlnm.Print_Titles" localSheetId="7">'Pag Coef ant'!$1:$4</definedName>
    <definedName name="TOT" localSheetId="8">#REF!</definedName>
    <definedName name="TOT" localSheetId="1">#REF!</definedName>
    <definedName name="TOT" localSheetId="5">#REF!</definedName>
    <definedName name="TOT" localSheetId="2">#REF!</definedName>
    <definedName name="TOT" localSheetId="7">#REF!</definedName>
    <definedName name="TOT" localSheetId="4">#REF!</definedName>
    <definedName name="TOT">#REF!</definedName>
    <definedName name="TOTAL" localSheetId="8">#REF!</definedName>
    <definedName name="TOTAL" localSheetId="1">#REF!</definedName>
    <definedName name="TOTAL" localSheetId="5">#REF!</definedName>
    <definedName name="TOTAL" localSheetId="2">#REF!</definedName>
    <definedName name="TOTAL" localSheetId="7">#REF!</definedName>
    <definedName name="TOTAL" localSheetId="4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C59" i="1" l="1"/>
  <c r="E57" i="43" l="1"/>
  <c r="E57" i="45" s="1"/>
  <c r="O57" i="45" s="1"/>
  <c r="E56" i="43"/>
  <c r="E56" i="45" s="1"/>
  <c r="O56" i="45" s="1"/>
  <c r="E55" i="43"/>
  <c r="E55" i="45" s="1"/>
  <c r="O55" i="45" s="1"/>
  <c r="E54" i="43"/>
  <c r="E54" i="45" s="1"/>
  <c r="O54" i="45" s="1"/>
  <c r="E53" i="43"/>
  <c r="E53" i="45" s="1"/>
  <c r="O53" i="45" s="1"/>
  <c r="E52" i="43"/>
  <c r="E52" i="45" s="1"/>
  <c r="O52" i="45" s="1"/>
  <c r="E51" i="43"/>
  <c r="E51" i="45" s="1"/>
  <c r="O51" i="45" s="1"/>
  <c r="E50" i="43"/>
  <c r="E50" i="45" s="1"/>
  <c r="O50" i="45" s="1"/>
  <c r="E49" i="43"/>
  <c r="E49" i="45" s="1"/>
  <c r="O49" i="45" s="1"/>
  <c r="E48" i="43"/>
  <c r="E48" i="45" s="1"/>
  <c r="O48" i="45" s="1"/>
  <c r="E47" i="43"/>
  <c r="E47" i="45" s="1"/>
  <c r="O47" i="45" s="1"/>
  <c r="E46" i="43"/>
  <c r="E46" i="45" s="1"/>
  <c r="O46" i="45" s="1"/>
  <c r="E45" i="43"/>
  <c r="E45" i="45" s="1"/>
  <c r="O45" i="45" s="1"/>
  <c r="E44" i="43"/>
  <c r="E44" i="45" s="1"/>
  <c r="O44" i="45" s="1"/>
  <c r="E43" i="43"/>
  <c r="E43" i="45" s="1"/>
  <c r="O43" i="45" s="1"/>
  <c r="E42" i="43"/>
  <c r="E42" i="45" s="1"/>
  <c r="O42" i="45" s="1"/>
  <c r="E41" i="43"/>
  <c r="E41" i="45" s="1"/>
  <c r="O41" i="45" s="1"/>
  <c r="E40" i="43"/>
  <c r="E40" i="45" s="1"/>
  <c r="O40" i="45" s="1"/>
  <c r="E39" i="43"/>
  <c r="E39" i="45" s="1"/>
  <c r="O39" i="45" s="1"/>
  <c r="E38" i="43"/>
  <c r="E38" i="45" s="1"/>
  <c r="O38" i="45" s="1"/>
  <c r="E37" i="43"/>
  <c r="E37" i="45" s="1"/>
  <c r="O37" i="45" s="1"/>
  <c r="E36" i="43"/>
  <c r="E36" i="45" s="1"/>
  <c r="O36" i="45" s="1"/>
  <c r="E35" i="43"/>
  <c r="E35" i="45" s="1"/>
  <c r="O35" i="45" s="1"/>
  <c r="E34" i="43"/>
  <c r="E34" i="45" s="1"/>
  <c r="O34" i="45" s="1"/>
  <c r="E33" i="43"/>
  <c r="E33" i="45" s="1"/>
  <c r="O33" i="45" s="1"/>
  <c r="E32" i="43"/>
  <c r="E32" i="45" s="1"/>
  <c r="O32" i="45" s="1"/>
  <c r="E31" i="43"/>
  <c r="E31" i="45" s="1"/>
  <c r="O31" i="45" s="1"/>
  <c r="E30" i="43"/>
  <c r="E30" i="45" s="1"/>
  <c r="O30" i="45" s="1"/>
  <c r="E29" i="43"/>
  <c r="E29" i="45" s="1"/>
  <c r="O29" i="45" s="1"/>
  <c r="E28" i="43"/>
  <c r="E28" i="45" s="1"/>
  <c r="O28" i="45" s="1"/>
  <c r="E27" i="43"/>
  <c r="E27" i="45" s="1"/>
  <c r="O27" i="45" s="1"/>
  <c r="E26" i="43"/>
  <c r="E26" i="45" s="1"/>
  <c r="O26" i="45" s="1"/>
  <c r="E25" i="43"/>
  <c r="E25" i="45" s="1"/>
  <c r="O25" i="45" s="1"/>
  <c r="E24" i="43"/>
  <c r="E24" i="45" s="1"/>
  <c r="O24" i="45" s="1"/>
  <c r="E23" i="43"/>
  <c r="E23" i="45" s="1"/>
  <c r="O23" i="45" s="1"/>
  <c r="E22" i="43"/>
  <c r="E22" i="45" s="1"/>
  <c r="O22" i="45" s="1"/>
  <c r="E21" i="43"/>
  <c r="E21" i="45" s="1"/>
  <c r="O21" i="45" s="1"/>
  <c r="E20" i="43"/>
  <c r="E20" i="45" s="1"/>
  <c r="O20" i="45" s="1"/>
  <c r="E19" i="43"/>
  <c r="E19" i="45" s="1"/>
  <c r="O19" i="45" s="1"/>
  <c r="E18" i="43"/>
  <c r="E18" i="45" s="1"/>
  <c r="O18" i="45" s="1"/>
  <c r="E17" i="43"/>
  <c r="E17" i="45" s="1"/>
  <c r="O17" i="45" s="1"/>
  <c r="E16" i="43"/>
  <c r="E16" i="45" s="1"/>
  <c r="O16" i="45" s="1"/>
  <c r="E15" i="43"/>
  <c r="E15" i="45" s="1"/>
  <c r="O15" i="45" s="1"/>
  <c r="E14" i="43"/>
  <c r="E14" i="45" s="1"/>
  <c r="O14" i="45" s="1"/>
  <c r="E13" i="43"/>
  <c r="E13" i="45" s="1"/>
  <c r="O13" i="45" s="1"/>
  <c r="E12" i="43"/>
  <c r="E12" i="45" s="1"/>
  <c r="O12" i="45" s="1"/>
  <c r="E11" i="43"/>
  <c r="E11" i="45" s="1"/>
  <c r="O11" i="45" s="1"/>
  <c r="E10" i="43"/>
  <c r="E10" i="45" s="1"/>
  <c r="O10" i="45" s="1"/>
  <c r="E9" i="43"/>
  <c r="E9" i="45" s="1"/>
  <c r="O9" i="45" s="1"/>
  <c r="E8" i="43"/>
  <c r="E8" i="45" s="1"/>
  <c r="O8" i="45" s="1"/>
  <c r="E7" i="43"/>
  <c r="E7" i="45" s="1"/>
  <c r="O7" i="45" s="1"/>
  <c r="O58" i="45" s="1"/>
  <c r="H57" i="43"/>
  <c r="H57" i="45" s="1"/>
  <c r="R57" i="45" s="1"/>
  <c r="H56" i="43"/>
  <c r="H56" i="45" s="1"/>
  <c r="R56" i="45" s="1"/>
  <c r="H55" i="43"/>
  <c r="H55" i="45" s="1"/>
  <c r="R55" i="45" s="1"/>
  <c r="H54" i="43"/>
  <c r="H54" i="45" s="1"/>
  <c r="R54" i="45" s="1"/>
  <c r="H53" i="43"/>
  <c r="H53" i="45" s="1"/>
  <c r="R53" i="45" s="1"/>
  <c r="H52" i="43"/>
  <c r="H52" i="45" s="1"/>
  <c r="R52" i="45" s="1"/>
  <c r="H51" i="43"/>
  <c r="H51" i="45" s="1"/>
  <c r="R51" i="45" s="1"/>
  <c r="H50" i="43"/>
  <c r="H50" i="45" s="1"/>
  <c r="R50" i="45" s="1"/>
  <c r="H49" i="43"/>
  <c r="H49" i="45" s="1"/>
  <c r="R49" i="45" s="1"/>
  <c r="H48" i="43"/>
  <c r="H48" i="45" s="1"/>
  <c r="R48" i="45" s="1"/>
  <c r="H47" i="43"/>
  <c r="H47" i="45" s="1"/>
  <c r="R47" i="45" s="1"/>
  <c r="H46" i="43"/>
  <c r="H46" i="45" s="1"/>
  <c r="R46" i="45" s="1"/>
  <c r="H45" i="43"/>
  <c r="H45" i="45" s="1"/>
  <c r="R45" i="45" s="1"/>
  <c r="H44" i="43"/>
  <c r="H44" i="45" s="1"/>
  <c r="R44" i="45" s="1"/>
  <c r="H43" i="43"/>
  <c r="H43" i="45" s="1"/>
  <c r="R43" i="45" s="1"/>
  <c r="H42" i="43"/>
  <c r="H42" i="45" s="1"/>
  <c r="R42" i="45" s="1"/>
  <c r="H41" i="43"/>
  <c r="H41" i="45" s="1"/>
  <c r="R41" i="45" s="1"/>
  <c r="H40" i="43"/>
  <c r="H40" i="45" s="1"/>
  <c r="R40" i="45" s="1"/>
  <c r="H39" i="43"/>
  <c r="H39" i="45" s="1"/>
  <c r="R39" i="45" s="1"/>
  <c r="H38" i="43"/>
  <c r="H38" i="45" s="1"/>
  <c r="R38" i="45" s="1"/>
  <c r="H37" i="43"/>
  <c r="H37" i="45" s="1"/>
  <c r="R37" i="45" s="1"/>
  <c r="H36" i="43"/>
  <c r="H36" i="45" s="1"/>
  <c r="R36" i="45" s="1"/>
  <c r="H35" i="43"/>
  <c r="H35" i="45" s="1"/>
  <c r="R35" i="45" s="1"/>
  <c r="H34" i="43"/>
  <c r="H34" i="45" s="1"/>
  <c r="R34" i="45" s="1"/>
  <c r="H33" i="43"/>
  <c r="H33" i="45" s="1"/>
  <c r="R33" i="45" s="1"/>
  <c r="H32" i="43"/>
  <c r="H32" i="45" s="1"/>
  <c r="R32" i="45" s="1"/>
  <c r="H31" i="43"/>
  <c r="H31" i="45" s="1"/>
  <c r="R31" i="45" s="1"/>
  <c r="H30" i="43"/>
  <c r="H30" i="45" s="1"/>
  <c r="R30" i="45" s="1"/>
  <c r="H29" i="43"/>
  <c r="H29" i="45" s="1"/>
  <c r="R29" i="45" s="1"/>
  <c r="H28" i="43"/>
  <c r="H28" i="45" s="1"/>
  <c r="R28" i="45" s="1"/>
  <c r="H27" i="43"/>
  <c r="H27" i="45" s="1"/>
  <c r="R27" i="45" s="1"/>
  <c r="H26" i="43"/>
  <c r="H26" i="45" s="1"/>
  <c r="R26" i="45" s="1"/>
  <c r="H25" i="43"/>
  <c r="H25" i="45" s="1"/>
  <c r="R25" i="45" s="1"/>
  <c r="H24" i="43"/>
  <c r="H24" i="45" s="1"/>
  <c r="R24" i="45" s="1"/>
  <c r="H23" i="43"/>
  <c r="H23" i="45" s="1"/>
  <c r="R23" i="45" s="1"/>
  <c r="H22" i="43"/>
  <c r="H22" i="45" s="1"/>
  <c r="R22" i="45" s="1"/>
  <c r="H21" i="43"/>
  <c r="H21" i="45" s="1"/>
  <c r="R21" i="45" s="1"/>
  <c r="H20" i="43"/>
  <c r="H20" i="45" s="1"/>
  <c r="R20" i="45" s="1"/>
  <c r="H19" i="43"/>
  <c r="H19" i="45" s="1"/>
  <c r="R19" i="45" s="1"/>
  <c r="H18" i="43"/>
  <c r="H18" i="45" s="1"/>
  <c r="R18" i="45" s="1"/>
  <c r="H17" i="43"/>
  <c r="H17" i="45" s="1"/>
  <c r="R17" i="45" s="1"/>
  <c r="H16" i="43"/>
  <c r="H16" i="45" s="1"/>
  <c r="R16" i="45" s="1"/>
  <c r="H15" i="43"/>
  <c r="H15" i="45" s="1"/>
  <c r="R15" i="45" s="1"/>
  <c r="H14" i="43"/>
  <c r="H14" i="45" s="1"/>
  <c r="R14" i="45" s="1"/>
  <c r="H13" i="43"/>
  <c r="H13" i="45" s="1"/>
  <c r="R13" i="45" s="1"/>
  <c r="H12" i="43"/>
  <c r="H12" i="45" s="1"/>
  <c r="R12" i="45" s="1"/>
  <c r="H11" i="43"/>
  <c r="H11" i="45" s="1"/>
  <c r="R11" i="45" s="1"/>
  <c r="H10" i="43"/>
  <c r="H10" i="45" s="1"/>
  <c r="R10" i="45" s="1"/>
  <c r="H9" i="43"/>
  <c r="H9" i="45" s="1"/>
  <c r="R9" i="45" s="1"/>
  <c r="H8" i="43"/>
  <c r="H8" i="45" s="1"/>
  <c r="R8" i="45" s="1"/>
  <c r="H7" i="43"/>
  <c r="H7" i="45" s="1"/>
  <c r="R7" i="45" s="1"/>
  <c r="G57" i="43"/>
  <c r="G57" i="45" s="1"/>
  <c r="Q57" i="45" s="1"/>
  <c r="G56" i="43"/>
  <c r="G56" i="45" s="1"/>
  <c r="Q56" i="45" s="1"/>
  <c r="G55" i="43"/>
  <c r="G55" i="45" s="1"/>
  <c r="Q55" i="45" s="1"/>
  <c r="G54" i="43"/>
  <c r="G54" i="45" s="1"/>
  <c r="Q54" i="45" s="1"/>
  <c r="G53" i="43"/>
  <c r="G53" i="45" s="1"/>
  <c r="Q53" i="45" s="1"/>
  <c r="G52" i="43"/>
  <c r="G52" i="45" s="1"/>
  <c r="Q52" i="45" s="1"/>
  <c r="G51" i="43"/>
  <c r="G51" i="45" s="1"/>
  <c r="Q51" i="45" s="1"/>
  <c r="G50" i="43"/>
  <c r="G50" i="45" s="1"/>
  <c r="Q50" i="45" s="1"/>
  <c r="G49" i="43"/>
  <c r="G49" i="45" s="1"/>
  <c r="Q49" i="45" s="1"/>
  <c r="G48" i="43"/>
  <c r="G48" i="45" s="1"/>
  <c r="Q48" i="45" s="1"/>
  <c r="G47" i="43"/>
  <c r="G47" i="45" s="1"/>
  <c r="Q47" i="45" s="1"/>
  <c r="G46" i="43"/>
  <c r="G46" i="45" s="1"/>
  <c r="Q46" i="45" s="1"/>
  <c r="G45" i="43"/>
  <c r="G45" i="45" s="1"/>
  <c r="Q45" i="45" s="1"/>
  <c r="G44" i="43"/>
  <c r="G44" i="45" s="1"/>
  <c r="Q44" i="45" s="1"/>
  <c r="G43" i="43"/>
  <c r="G43" i="45" s="1"/>
  <c r="Q43" i="45" s="1"/>
  <c r="G42" i="43"/>
  <c r="G42" i="45" s="1"/>
  <c r="Q42" i="45" s="1"/>
  <c r="G41" i="43"/>
  <c r="G41" i="45" s="1"/>
  <c r="Q41" i="45" s="1"/>
  <c r="G40" i="43"/>
  <c r="G40" i="45" s="1"/>
  <c r="Q40" i="45" s="1"/>
  <c r="G39" i="43"/>
  <c r="G39" i="45" s="1"/>
  <c r="Q39" i="45" s="1"/>
  <c r="G38" i="43"/>
  <c r="G38" i="45" s="1"/>
  <c r="Q38" i="45" s="1"/>
  <c r="G37" i="43"/>
  <c r="G37" i="45" s="1"/>
  <c r="Q37" i="45" s="1"/>
  <c r="G36" i="43"/>
  <c r="G36" i="45" s="1"/>
  <c r="Q36" i="45" s="1"/>
  <c r="G35" i="43"/>
  <c r="G35" i="45" s="1"/>
  <c r="Q35" i="45" s="1"/>
  <c r="G34" i="43"/>
  <c r="G34" i="45" s="1"/>
  <c r="Q34" i="45" s="1"/>
  <c r="G33" i="43"/>
  <c r="G33" i="45" s="1"/>
  <c r="Q33" i="45" s="1"/>
  <c r="G32" i="43"/>
  <c r="G32" i="45" s="1"/>
  <c r="Q32" i="45" s="1"/>
  <c r="G31" i="43"/>
  <c r="G31" i="45" s="1"/>
  <c r="Q31" i="45" s="1"/>
  <c r="G30" i="43"/>
  <c r="G30" i="45" s="1"/>
  <c r="Q30" i="45" s="1"/>
  <c r="G29" i="43"/>
  <c r="G29" i="45" s="1"/>
  <c r="Q29" i="45" s="1"/>
  <c r="G28" i="43"/>
  <c r="G28" i="45" s="1"/>
  <c r="Q28" i="45" s="1"/>
  <c r="G27" i="43"/>
  <c r="G27" i="45" s="1"/>
  <c r="Q27" i="45" s="1"/>
  <c r="G26" i="43"/>
  <c r="G26" i="45" s="1"/>
  <c r="Q26" i="45" s="1"/>
  <c r="G25" i="43"/>
  <c r="G25" i="45" s="1"/>
  <c r="Q25" i="45" s="1"/>
  <c r="G24" i="43"/>
  <c r="G24" i="45" s="1"/>
  <c r="Q24" i="45" s="1"/>
  <c r="G23" i="43"/>
  <c r="G23" i="45" s="1"/>
  <c r="Q23" i="45" s="1"/>
  <c r="G22" i="43"/>
  <c r="G22" i="45" s="1"/>
  <c r="Q22" i="45" s="1"/>
  <c r="G21" i="43"/>
  <c r="G21" i="45" s="1"/>
  <c r="Q21" i="45" s="1"/>
  <c r="G20" i="43"/>
  <c r="G20" i="45" s="1"/>
  <c r="Q20" i="45" s="1"/>
  <c r="G19" i="43"/>
  <c r="G19" i="45" s="1"/>
  <c r="Q19" i="45" s="1"/>
  <c r="G18" i="43"/>
  <c r="G18" i="45" s="1"/>
  <c r="Q18" i="45" s="1"/>
  <c r="G17" i="43"/>
  <c r="G17" i="45" s="1"/>
  <c r="Q17" i="45" s="1"/>
  <c r="G16" i="43"/>
  <c r="G16" i="45" s="1"/>
  <c r="Q16" i="45" s="1"/>
  <c r="G15" i="43"/>
  <c r="G15" i="45" s="1"/>
  <c r="Q15" i="45" s="1"/>
  <c r="G14" i="43"/>
  <c r="G14" i="45" s="1"/>
  <c r="Q14" i="45" s="1"/>
  <c r="G13" i="43"/>
  <c r="G13" i="45" s="1"/>
  <c r="Q13" i="45" s="1"/>
  <c r="G12" i="43"/>
  <c r="G12" i="45" s="1"/>
  <c r="Q12" i="45" s="1"/>
  <c r="G11" i="43"/>
  <c r="G11" i="45" s="1"/>
  <c r="Q11" i="45" s="1"/>
  <c r="G10" i="43"/>
  <c r="G10" i="45" s="1"/>
  <c r="Q10" i="45" s="1"/>
  <c r="G9" i="43"/>
  <c r="G9" i="45" s="1"/>
  <c r="Q9" i="45" s="1"/>
  <c r="G8" i="43"/>
  <c r="G8" i="45" s="1"/>
  <c r="Q8" i="45" s="1"/>
  <c r="G7" i="43"/>
  <c r="G7" i="45" s="1"/>
  <c r="Q7" i="45" s="1"/>
  <c r="F57" i="43"/>
  <c r="F57" i="45" s="1"/>
  <c r="P57" i="45" s="1"/>
  <c r="F56" i="43"/>
  <c r="F56" i="45" s="1"/>
  <c r="P56" i="45" s="1"/>
  <c r="F55" i="43"/>
  <c r="F55" i="45" s="1"/>
  <c r="P55" i="45" s="1"/>
  <c r="F54" i="43"/>
  <c r="F54" i="45" s="1"/>
  <c r="P54" i="45" s="1"/>
  <c r="F53" i="43"/>
  <c r="F53" i="45" s="1"/>
  <c r="P53" i="45" s="1"/>
  <c r="F52" i="43"/>
  <c r="F52" i="45" s="1"/>
  <c r="P52" i="45" s="1"/>
  <c r="F51" i="43"/>
  <c r="F51" i="45" s="1"/>
  <c r="P51" i="45" s="1"/>
  <c r="F50" i="43"/>
  <c r="F50" i="45" s="1"/>
  <c r="P50" i="45" s="1"/>
  <c r="F49" i="43"/>
  <c r="F49" i="45" s="1"/>
  <c r="P49" i="45" s="1"/>
  <c r="F48" i="43"/>
  <c r="F48" i="45" s="1"/>
  <c r="P48" i="45" s="1"/>
  <c r="F47" i="43"/>
  <c r="F47" i="45" s="1"/>
  <c r="P47" i="45" s="1"/>
  <c r="F46" i="43"/>
  <c r="F46" i="45" s="1"/>
  <c r="P46" i="45" s="1"/>
  <c r="F45" i="43"/>
  <c r="F45" i="45" s="1"/>
  <c r="P45" i="45" s="1"/>
  <c r="F44" i="43"/>
  <c r="F44" i="45" s="1"/>
  <c r="P44" i="45" s="1"/>
  <c r="F43" i="43"/>
  <c r="F43" i="45" s="1"/>
  <c r="P43" i="45" s="1"/>
  <c r="F42" i="43"/>
  <c r="F42" i="45" s="1"/>
  <c r="P42" i="45" s="1"/>
  <c r="F41" i="43"/>
  <c r="F41" i="45" s="1"/>
  <c r="P41" i="45" s="1"/>
  <c r="F40" i="43"/>
  <c r="F40" i="45" s="1"/>
  <c r="P40" i="45" s="1"/>
  <c r="F39" i="43"/>
  <c r="F39" i="45" s="1"/>
  <c r="P39" i="45" s="1"/>
  <c r="F38" i="43"/>
  <c r="F38" i="45" s="1"/>
  <c r="P38" i="45" s="1"/>
  <c r="F37" i="43"/>
  <c r="F37" i="45" s="1"/>
  <c r="P37" i="45" s="1"/>
  <c r="F36" i="43"/>
  <c r="F36" i="45" s="1"/>
  <c r="P36" i="45" s="1"/>
  <c r="F35" i="43"/>
  <c r="F35" i="45" s="1"/>
  <c r="P35" i="45" s="1"/>
  <c r="F34" i="43"/>
  <c r="F34" i="45" s="1"/>
  <c r="P34" i="45" s="1"/>
  <c r="F33" i="43"/>
  <c r="F33" i="45" s="1"/>
  <c r="P33" i="45" s="1"/>
  <c r="F32" i="43"/>
  <c r="F32" i="45" s="1"/>
  <c r="P32" i="45" s="1"/>
  <c r="F31" i="43"/>
  <c r="F31" i="45" s="1"/>
  <c r="P31" i="45" s="1"/>
  <c r="F30" i="43"/>
  <c r="F30" i="45" s="1"/>
  <c r="P30" i="45" s="1"/>
  <c r="F29" i="43"/>
  <c r="F29" i="45" s="1"/>
  <c r="P29" i="45" s="1"/>
  <c r="F28" i="43"/>
  <c r="F28" i="45" s="1"/>
  <c r="P28" i="45" s="1"/>
  <c r="F27" i="43"/>
  <c r="F27" i="45" s="1"/>
  <c r="P27" i="45" s="1"/>
  <c r="F26" i="43"/>
  <c r="F26" i="45" s="1"/>
  <c r="P26" i="45" s="1"/>
  <c r="F25" i="43"/>
  <c r="F25" i="45" s="1"/>
  <c r="P25" i="45" s="1"/>
  <c r="F24" i="43"/>
  <c r="F24" i="45" s="1"/>
  <c r="P24" i="45" s="1"/>
  <c r="F23" i="43"/>
  <c r="F23" i="45" s="1"/>
  <c r="P23" i="45" s="1"/>
  <c r="F22" i="43"/>
  <c r="F22" i="45" s="1"/>
  <c r="P22" i="45" s="1"/>
  <c r="F21" i="43"/>
  <c r="F21" i="45" s="1"/>
  <c r="P21" i="45" s="1"/>
  <c r="F20" i="43"/>
  <c r="F20" i="45" s="1"/>
  <c r="P20" i="45" s="1"/>
  <c r="F19" i="43"/>
  <c r="F19" i="45" s="1"/>
  <c r="P19" i="45" s="1"/>
  <c r="F18" i="43"/>
  <c r="F18" i="45" s="1"/>
  <c r="P18" i="45" s="1"/>
  <c r="F17" i="43"/>
  <c r="F17" i="45" s="1"/>
  <c r="P17" i="45" s="1"/>
  <c r="F16" i="43"/>
  <c r="F16" i="45" s="1"/>
  <c r="P16" i="45" s="1"/>
  <c r="F15" i="43"/>
  <c r="F15" i="45" s="1"/>
  <c r="P15" i="45" s="1"/>
  <c r="F14" i="43"/>
  <c r="F14" i="45" s="1"/>
  <c r="P14" i="45" s="1"/>
  <c r="F13" i="43"/>
  <c r="F13" i="45" s="1"/>
  <c r="P13" i="45" s="1"/>
  <c r="F12" i="43"/>
  <c r="F12" i="45" s="1"/>
  <c r="P12" i="45" s="1"/>
  <c r="F11" i="43"/>
  <c r="F11" i="45" s="1"/>
  <c r="P11" i="45" s="1"/>
  <c r="F10" i="43"/>
  <c r="F10" i="45" s="1"/>
  <c r="P10" i="45" s="1"/>
  <c r="F9" i="43"/>
  <c r="F9" i="45" s="1"/>
  <c r="P9" i="45" s="1"/>
  <c r="F8" i="43"/>
  <c r="F8" i="45" s="1"/>
  <c r="P8" i="45" s="1"/>
  <c r="F7" i="43"/>
  <c r="F7" i="45" s="1"/>
  <c r="P7" i="45" s="1"/>
  <c r="D57" i="43"/>
  <c r="D57" i="45" s="1"/>
  <c r="N57" i="45" s="1"/>
  <c r="D56" i="43"/>
  <c r="D56" i="45" s="1"/>
  <c r="N56" i="45" s="1"/>
  <c r="D55" i="43"/>
  <c r="D55" i="45" s="1"/>
  <c r="N55" i="45" s="1"/>
  <c r="D54" i="43"/>
  <c r="D54" i="45" s="1"/>
  <c r="N54" i="45" s="1"/>
  <c r="D53" i="43"/>
  <c r="D53" i="45" s="1"/>
  <c r="N53" i="45" s="1"/>
  <c r="D52" i="43"/>
  <c r="D52" i="45" s="1"/>
  <c r="N52" i="45" s="1"/>
  <c r="D51" i="43"/>
  <c r="D51" i="45" s="1"/>
  <c r="N51" i="45" s="1"/>
  <c r="D50" i="43"/>
  <c r="D50" i="45" s="1"/>
  <c r="N50" i="45" s="1"/>
  <c r="D49" i="43"/>
  <c r="D49" i="45" s="1"/>
  <c r="N49" i="45" s="1"/>
  <c r="D48" i="43"/>
  <c r="D48" i="45" s="1"/>
  <c r="N48" i="45" s="1"/>
  <c r="D47" i="43"/>
  <c r="D47" i="45" s="1"/>
  <c r="N47" i="45" s="1"/>
  <c r="D46" i="43"/>
  <c r="D46" i="45" s="1"/>
  <c r="N46" i="45" s="1"/>
  <c r="D45" i="43"/>
  <c r="D45" i="45" s="1"/>
  <c r="N45" i="45" s="1"/>
  <c r="D44" i="43"/>
  <c r="D44" i="45" s="1"/>
  <c r="N44" i="45" s="1"/>
  <c r="D43" i="43"/>
  <c r="D43" i="45" s="1"/>
  <c r="N43" i="45" s="1"/>
  <c r="D42" i="43"/>
  <c r="D42" i="45" s="1"/>
  <c r="N42" i="45" s="1"/>
  <c r="D41" i="43"/>
  <c r="D41" i="45" s="1"/>
  <c r="N41" i="45" s="1"/>
  <c r="D40" i="43"/>
  <c r="D40" i="45" s="1"/>
  <c r="N40" i="45" s="1"/>
  <c r="D39" i="43"/>
  <c r="D39" i="45" s="1"/>
  <c r="N39" i="45" s="1"/>
  <c r="D38" i="43"/>
  <c r="D38" i="45" s="1"/>
  <c r="N38" i="45" s="1"/>
  <c r="D37" i="43"/>
  <c r="D37" i="45" s="1"/>
  <c r="N37" i="45" s="1"/>
  <c r="D36" i="43"/>
  <c r="D36" i="45" s="1"/>
  <c r="N36" i="45" s="1"/>
  <c r="D35" i="43"/>
  <c r="D35" i="45" s="1"/>
  <c r="N35" i="45" s="1"/>
  <c r="D34" i="43"/>
  <c r="D34" i="45" s="1"/>
  <c r="N34" i="45" s="1"/>
  <c r="D33" i="43"/>
  <c r="D33" i="45" s="1"/>
  <c r="N33" i="45" s="1"/>
  <c r="D32" i="43"/>
  <c r="D32" i="45" s="1"/>
  <c r="N32" i="45" s="1"/>
  <c r="D31" i="43"/>
  <c r="D31" i="45" s="1"/>
  <c r="N31" i="45" s="1"/>
  <c r="D30" i="43"/>
  <c r="D30" i="45" s="1"/>
  <c r="N30" i="45" s="1"/>
  <c r="D29" i="43"/>
  <c r="D29" i="45" s="1"/>
  <c r="N29" i="45" s="1"/>
  <c r="D28" i="43"/>
  <c r="D28" i="45" s="1"/>
  <c r="N28" i="45" s="1"/>
  <c r="D27" i="43"/>
  <c r="D27" i="45" s="1"/>
  <c r="N27" i="45" s="1"/>
  <c r="D26" i="43"/>
  <c r="D26" i="45" s="1"/>
  <c r="N26" i="45" s="1"/>
  <c r="D25" i="43"/>
  <c r="D25" i="45" s="1"/>
  <c r="N25" i="45" s="1"/>
  <c r="D24" i="43"/>
  <c r="D24" i="45" s="1"/>
  <c r="N24" i="45" s="1"/>
  <c r="D23" i="43"/>
  <c r="D23" i="45" s="1"/>
  <c r="N23" i="45" s="1"/>
  <c r="D22" i="43"/>
  <c r="D22" i="45" s="1"/>
  <c r="N22" i="45" s="1"/>
  <c r="D21" i="43"/>
  <c r="D21" i="45" s="1"/>
  <c r="N21" i="45" s="1"/>
  <c r="D20" i="43"/>
  <c r="D20" i="45" s="1"/>
  <c r="N20" i="45" s="1"/>
  <c r="D19" i="43"/>
  <c r="D19" i="45" s="1"/>
  <c r="N19" i="45" s="1"/>
  <c r="D18" i="43"/>
  <c r="D18" i="45" s="1"/>
  <c r="N18" i="45" s="1"/>
  <c r="D17" i="43"/>
  <c r="D17" i="45" s="1"/>
  <c r="N17" i="45" s="1"/>
  <c r="D16" i="43"/>
  <c r="D16" i="45" s="1"/>
  <c r="N16" i="45" s="1"/>
  <c r="D15" i="43"/>
  <c r="D15" i="45" s="1"/>
  <c r="N15" i="45" s="1"/>
  <c r="D14" i="43"/>
  <c r="D14" i="45" s="1"/>
  <c r="N14" i="45" s="1"/>
  <c r="D13" i="43"/>
  <c r="D13" i="45" s="1"/>
  <c r="N13" i="45" s="1"/>
  <c r="D12" i="43"/>
  <c r="D12" i="45" s="1"/>
  <c r="N12" i="45" s="1"/>
  <c r="D11" i="43"/>
  <c r="D11" i="45" s="1"/>
  <c r="N11" i="45" s="1"/>
  <c r="D10" i="43"/>
  <c r="D10" i="45" s="1"/>
  <c r="N10" i="45" s="1"/>
  <c r="D9" i="43"/>
  <c r="D9" i="45" s="1"/>
  <c r="N9" i="45" s="1"/>
  <c r="D8" i="43"/>
  <c r="D8" i="45" s="1"/>
  <c r="N8" i="45" s="1"/>
  <c r="D7" i="43"/>
  <c r="D7" i="45" s="1"/>
  <c r="N7" i="45" s="1"/>
  <c r="N58" i="45" s="1"/>
  <c r="C57" i="43"/>
  <c r="C57" i="45" s="1"/>
  <c r="M57" i="45" s="1"/>
  <c r="C56" i="43"/>
  <c r="C56" i="45" s="1"/>
  <c r="M56" i="45" s="1"/>
  <c r="C55" i="43"/>
  <c r="C55" i="45" s="1"/>
  <c r="M55" i="45" s="1"/>
  <c r="C54" i="43"/>
  <c r="C54" i="45" s="1"/>
  <c r="M54" i="45" s="1"/>
  <c r="S54" i="45" s="1"/>
  <c r="C53" i="43"/>
  <c r="C53" i="45" s="1"/>
  <c r="M53" i="45" s="1"/>
  <c r="C52" i="43"/>
  <c r="C52" i="45" s="1"/>
  <c r="M52" i="45" s="1"/>
  <c r="C51" i="43"/>
  <c r="C51" i="45" s="1"/>
  <c r="M51" i="45" s="1"/>
  <c r="C50" i="43"/>
  <c r="C50" i="45" s="1"/>
  <c r="M50" i="45" s="1"/>
  <c r="S50" i="45" s="1"/>
  <c r="C49" i="43"/>
  <c r="C49" i="45" s="1"/>
  <c r="M49" i="45" s="1"/>
  <c r="C48" i="43"/>
  <c r="C48" i="45" s="1"/>
  <c r="M48" i="45" s="1"/>
  <c r="C47" i="43"/>
  <c r="C47" i="45" s="1"/>
  <c r="M47" i="45" s="1"/>
  <c r="C46" i="43"/>
  <c r="C46" i="45" s="1"/>
  <c r="M46" i="45" s="1"/>
  <c r="S46" i="45" s="1"/>
  <c r="C45" i="43"/>
  <c r="C45" i="45" s="1"/>
  <c r="M45" i="45" s="1"/>
  <c r="C44" i="43"/>
  <c r="C44" i="45" s="1"/>
  <c r="M44" i="45" s="1"/>
  <c r="C43" i="43"/>
  <c r="C43" i="45" s="1"/>
  <c r="M43" i="45" s="1"/>
  <c r="C42" i="43"/>
  <c r="C42" i="45" s="1"/>
  <c r="M42" i="45" s="1"/>
  <c r="S42" i="45" s="1"/>
  <c r="C41" i="43"/>
  <c r="C41" i="45" s="1"/>
  <c r="M41" i="45" s="1"/>
  <c r="C40" i="43"/>
  <c r="C40" i="45" s="1"/>
  <c r="M40" i="45" s="1"/>
  <c r="C39" i="43"/>
  <c r="C39" i="45" s="1"/>
  <c r="M39" i="45" s="1"/>
  <c r="C38" i="43"/>
  <c r="C38" i="45" s="1"/>
  <c r="M38" i="45" s="1"/>
  <c r="S38" i="45" s="1"/>
  <c r="C37" i="43"/>
  <c r="C37" i="45" s="1"/>
  <c r="M37" i="45" s="1"/>
  <c r="C36" i="43"/>
  <c r="C36" i="45" s="1"/>
  <c r="M36" i="45" s="1"/>
  <c r="C35" i="43"/>
  <c r="C35" i="45" s="1"/>
  <c r="M35" i="45" s="1"/>
  <c r="C34" i="43"/>
  <c r="C34" i="45" s="1"/>
  <c r="M34" i="45" s="1"/>
  <c r="S34" i="45" s="1"/>
  <c r="C33" i="43"/>
  <c r="C33" i="45" s="1"/>
  <c r="M33" i="45" s="1"/>
  <c r="C32" i="43"/>
  <c r="C32" i="45" s="1"/>
  <c r="M32" i="45" s="1"/>
  <c r="C31" i="43"/>
  <c r="C31" i="45" s="1"/>
  <c r="M31" i="45" s="1"/>
  <c r="C30" i="43"/>
  <c r="C30" i="45" s="1"/>
  <c r="M30" i="45" s="1"/>
  <c r="S30" i="45" s="1"/>
  <c r="C29" i="43"/>
  <c r="C29" i="45" s="1"/>
  <c r="M29" i="45" s="1"/>
  <c r="C28" i="43"/>
  <c r="C28" i="45" s="1"/>
  <c r="M28" i="45" s="1"/>
  <c r="C27" i="43"/>
  <c r="C27" i="45" s="1"/>
  <c r="M27" i="45" s="1"/>
  <c r="C26" i="43"/>
  <c r="C26" i="45" s="1"/>
  <c r="M26" i="45" s="1"/>
  <c r="S26" i="45" s="1"/>
  <c r="C25" i="43"/>
  <c r="C25" i="45" s="1"/>
  <c r="M25" i="45" s="1"/>
  <c r="C24" i="43"/>
  <c r="C24" i="45" s="1"/>
  <c r="M24" i="45" s="1"/>
  <c r="C23" i="43"/>
  <c r="C23" i="45" s="1"/>
  <c r="M23" i="45" s="1"/>
  <c r="C22" i="43"/>
  <c r="C22" i="45" s="1"/>
  <c r="M22" i="45" s="1"/>
  <c r="S22" i="45" s="1"/>
  <c r="C21" i="43"/>
  <c r="C21" i="45" s="1"/>
  <c r="M21" i="45" s="1"/>
  <c r="C20" i="43"/>
  <c r="C20" i="45" s="1"/>
  <c r="M20" i="45" s="1"/>
  <c r="C19" i="43"/>
  <c r="C19" i="45" s="1"/>
  <c r="M19" i="45" s="1"/>
  <c r="C18" i="43"/>
  <c r="C18" i="45" s="1"/>
  <c r="M18" i="45" s="1"/>
  <c r="S18" i="45" s="1"/>
  <c r="C17" i="43"/>
  <c r="C17" i="45" s="1"/>
  <c r="M17" i="45" s="1"/>
  <c r="C16" i="43"/>
  <c r="C16" i="45" s="1"/>
  <c r="M16" i="45" s="1"/>
  <c r="C15" i="43"/>
  <c r="C15" i="45" s="1"/>
  <c r="M15" i="45" s="1"/>
  <c r="C14" i="43"/>
  <c r="C14" i="45" s="1"/>
  <c r="M14" i="45" s="1"/>
  <c r="S14" i="45" s="1"/>
  <c r="C13" i="43"/>
  <c r="C13" i="45" s="1"/>
  <c r="M13" i="45" s="1"/>
  <c r="C12" i="43"/>
  <c r="C12" i="45" s="1"/>
  <c r="M12" i="45" s="1"/>
  <c r="C11" i="43"/>
  <c r="C11" i="45" s="1"/>
  <c r="M11" i="45" s="1"/>
  <c r="C10" i="43"/>
  <c r="C10" i="45" s="1"/>
  <c r="M10" i="45" s="1"/>
  <c r="S10" i="45" s="1"/>
  <c r="C9" i="43"/>
  <c r="C9" i="45" s="1"/>
  <c r="M9" i="45" s="1"/>
  <c r="C8" i="43"/>
  <c r="C8" i="45" s="1"/>
  <c r="M8" i="45" s="1"/>
  <c r="C7" i="43"/>
  <c r="C7" i="45" s="1"/>
  <c r="M7" i="45" s="1"/>
  <c r="B57" i="43"/>
  <c r="B57" i="45" s="1"/>
  <c r="L57" i="45" s="1"/>
  <c r="B56" i="43"/>
  <c r="B56" i="45" s="1"/>
  <c r="L56" i="45" s="1"/>
  <c r="B55" i="43"/>
  <c r="B55" i="45" s="1"/>
  <c r="L55" i="45" s="1"/>
  <c r="B54" i="43"/>
  <c r="B54" i="45" s="1"/>
  <c r="L54" i="45" s="1"/>
  <c r="B53" i="43"/>
  <c r="B53" i="45" s="1"/>
  <c r="L53" i="45" s="1"/>
  <c r="B52" i="43"/>
  <c r="B52" i="45" s="1"/>
  <c r="L52" i="45" s="1"/>
  <c r="B51" i="43"/>
  <c r="B51" i="45" s="1"/>
  <c r="L51" i="45" s="1"/>
  <c r="B50" i="43"/>
  <c r="B50" i="45" s="1"/>
  <c r="L50" i="45" s="1"/>
  <c r="B49" i="43"/>
  <c r="B49" i="45" s="1"/>
  <c r="L49" i="45" s="1"/>
  <c r="B48" i="43"/>
  <c r="B48" i="45" s="1"/>
  <c r="L48" i="45" s="1"/>
  <c r="B47" i="43"/>
  <c r="B47" i="45" s="1"/>
  <c r="L47" i="45" s="1"/>
  <c r="B46" i="43"/>
  <c r="B46" i="45" s="1"/>
  <c r="L46" i="45" s="1"/>
  <c r="B45" i="43"/>
  <c r="B45" i="45" s="1"/>
  <c r="L45" i="45" s="1"/>
  <c r="B44" i="43"/>
  <c r="B44" i="45" s="1"/>
  <c r="L44" i="45" s="1"/>
  <c r="B43" i="43"/>
  <c r="B43" i="45" s="1"/>
  <c r="L43" i="45" s="1"/>
  <c r="B42" i="43"/>
  <c r="B42" i="45" s="1"/>
  <c r="L42" i="45" s="1"/>
  <c r="B41" i="43"/>
  <c r="B41" i="45" s="1"/>
  <c r="L41" i="45" s="1"/>
  <c r="B40" i="43"/>
  <c r="B40" i="45" s="1"/>
  <c r="L40" i="45" s="1"/>
  <c r="B39" i="43"/>
  <c r="B39" i="45" s="1"/>
  <c r="L39" i="45" s="1"/>
  <c r="B38" i="43"/>
  <c r="B38" i="45" s="1"/>
  <c r="L38" i="45" s="1"/>
  <c r="B37" i="43"/>
  <c r="B37" i="45" s="1"/>
  <c r="L37" i="45" s="1"/>
  <c r="B36" i="43"/>
  <c r="B36" i="45" s="1"/>
  <c r="L36" i="45" s="1"/>
  <c r="B35" i="43"/>
  <c r="B35" i="45" s="1"/>
  <c r="L35" i="45" s="1"/>
  <c r="B34" i="43"/>
  <c r="B34" i="45" s="1"/>
  <c r="L34" i="45" s="1"/>
  <c r="B33" i="43"/>
  <c r="B33" i="45" s="1"/>
  <c r="L33" i="45" s="1"/>
  <c r="B32" i="43"/>
  <c r="B32" i="45" s="1"/>
  <c r="L32" i="45" s="1"/>
  <c r="B31" i="43"/>
  <c r="B31" i="45" s="1"/>
  <c r="L31" i="45" s="1"/>
  <c r="B30" i="43"/>
  <c r="B30" i="45" s="1"/>
  <c r="L30" i="45" s="1"/>
  <c r="B29" i="43"/>
  <c r="B29" i="45" s="1"/>
  <c r="L29" i="45" s="1"/>
  <c r="B28" i="43"/>
  <c r="B28" i="45" s="1"/>
  <c r="L28" i="45" s="1"/>
  <c r="B27" i="43"/>
  <c r="B27" i="45" s="1"/>
  <c r="L27" i="45" s="1"/>
  <c r="B26" i="43"/>
  <c r="B26" i="45" s="1"/>
  <c r="L26" i="45" s="1"/>
  <c r="B25" i="43"/>
  <c r="B25" i="45" s="1"/>
  <c r="L25" i="45" s="1"/>
  <c r="B24" i="43"/>
  <c r="B24" i="45" s="1"/>
  <c r="L24" i="45" s="1"/>
  <c r="B23" i="43"/>
  <c r="B23" i="45" s="1"/>
  <c r="L23" i="45" s="1"/>
  <c r="B22" i="43"/>
  <c r="B22" i="45" s="1"/>
  <c r="L22" i="45" s="1"/>
  <c r="B21" i="43"/>
  <c r="B21" i="45" s="1"/>
  <c r="L21" i="45" s="1"/>
  <c r="B20" i="43"/>
  <c r="B20" i="45" s="1"/>
  <c r="L20" i="45" s="1"/>
  <c r="B19" i="43"/>
  <c r="B19" i="45" s="1"/>
  <c r="L19" i="45" s="1"/>
  <c r="B18" i="43"/>
  <c r="B18" i="45" s="1"/>
  <c r="L18" i="45" s="1"/>
  <c r="B17" i="43"/>
  <c r="B17" i="45" s="1"/>
  <c r="L17" i="45" s="1"/>
  <c r="B16" i="43"/>
  <c r="B16" i="45" s="1"/>
  <c r="L16" i="45" s="1"/>
  <c r="B15" i="43"/>
  <c r="B15" i="45" s="1"/>
  <c r="L15" i="45" s="1"/>
  <c r="B14" i="43"/>
  <c r="B14" i="45" s="1"/>
  <c r="L14" i="45" s="1"/>
  <c r="B13" i="43"/>
  <c r="B13" i="45" s="1"/>
  <c r="L13" i="45" s="1"/>
  <c r="B12" i="43"/>
  <c r="B12" i="45" s="1"/>
  <c r="L12" i="45" s="1"/>
  <c r="B11" i="43"/>
  <c r="B11" i="45" s="1"/>
  <c r="L11" i="45" s="1"/>
  <c r="B10" i="43"/>
  <c r="B10" i="45" s="1"/>
  <c r="L10" i="45" s="1"/>
  <c r="B9" i="43"/>
  <c r="B9" i="45" s="1"/>
  <c r="L9" i="45" s="1"/>
  <c r="B8" i="43"/>
  <c r="B8" i="45" s="1"/>
  <c r="L8" i="45" s="1"/>
  <c r="B7" i="43"/>
  <c r="B7" i="45" s="1"/>
  <c r="L7" i="45" s="1"/>
  <c r="B58" i="44"/>
  <c r="F57" i="44"/>
  <c r="C57" i="44"/>
  <c r="C56" i="44"/>
  <c r="I55" i="44"/>
  <c r="J55" i="44" s="1"/>
  <c r="E55" i="44"/>
  <c r="F55" i="44"/>
  <c r="C55" i="44"/>
  <c r="C54" i="44"/>
  <c r="F53" i="44"/>
  <c r="C53" i="44"/>
  <c r="C52" i="44"/>
  <c r="F51" i="44"/>
  <c r="E51" i="44"/>
  <c r="I51" i="44"/>
  <c r="J51" i="44" s="1"/>
  <c r="C51" i="44"/>
  <c r="I50" i="44"/>
  <c r="J50" i="44" s="1"/>
  <c r="E50" i="44"/>
  <c r="C50" i="44"/>
  <c r="F50" i="44" s="1"/>
  <c r="H49" i="44"/>
  <c r="L49" i="44" s="1"/>
  <c r="C49" i="44"/>
  <c r="F49" i="44" s="1"/>
  <c r="G49" i="44" s="1"/>
  <c r="C48" i="44"/>
  <c r="H47" i="44"/>
  <c r="L47" i="44" s="1"/>
  <c r="F47" i="44"/>
  <c r="G47" i="44" s="1"/>
  <c r="E47" i="44"/>
  <c r="C47" i="44"/>
  <c r="F46" i="44"/>
  <c r="E46" i="44"/>
  <c r="C46" i="44"/>
  <c r="I46" i="44" s="1"/>
  <c r="J46" i="44" s="1"/>
  <c r="C45" i="44"/>
  <c r="E44" i="44"/>
  <c r="C44" i="44"/>
  <c r="C43" i="44"/>
  <c r="F42" i="44"/>
  <c r="G42" i="44" s="1"/>
  <c r="C42" i="44"/>
  <c r="C41" i="44"/>
  <c r="C40" i="44"/>
  <c r="C39" i="44"/>
  <c r="I38" i="44"/>
  <c r="J38" i="44" s="1"/>
  <c r="C38" i="44"/>
  <c r="F37" i="44"/>
  <c r="C37" i="44"/>
  <c r="I36" i="44"/>
  <c r="J36" i="44" s="1"/>
  <c r="C36" i="44"/>
  <c r="J35" i="44"/>
  <c r="F35" i="44"/>
  <c r="E35" i="44"/>
  <c r="I35" i="44"/>
  <c r="C35" i="44"/>
  <c r="I34" i="44"/>
  <c r="J34" i="44" s="1"/>
  <c r="E34" i="44"/>
  <c r="C34" i="44"/>
  <c r="F34" i="44" s="1"/>
  <c r="C33" i="44"/>
  <c r="F33" i="44" s="1"/>
  <c r="G33" i="44" s="1"/>
  <c r="H33" i="44" s="1"/>
  <c r="L33" i="44" s="1"/>
  <c r="I32" i="44"/>
  <c r="J32" i="44" s="1"/>
  <c r="F32" i="44"/>
  <c r="C32" i="44"/>
  <c r="F31" i="44"/>
  <c r="E31" i="44"/>
  <c r="C31" i="44"/>
  <c r="F30" i="44"/>
  <c r="E30" i="44"/>
  <c r="C30" i="44"/>
  <c r="I30" i="44" s="1"/>
  <c r="J30" i="44" s="1"/>
  <c r="C29" i="44"/>
  <c r="C28" i="44"/>
  <c r="I27" i="44"/>
  <c r="J27" i="44" s="1"/>
  <c r="H27" i="44"/>
  <c r="L27" i="44" s="1"/>
  <c r="F27" i="44"/>
  <c r="G27" i="44" s="1"/>
  <c r="C27" i="44"/>
  <c r="I26" i="44"/>
  <c r="J26" i="44" s="1"/>
  <c r="F26" i="44"/>
  <c r="E26" i="44"/>
  <c r="C26" i="44"/>
  <c r="C25" i="44"/>
  <c r="C24" i="44"/>
  <c r="E23" i="44"/>
  <c r="C23" i="44"/>
  <c r="J22" i="44"/>
  <c r="I22" i="44"/>
  <c r="F22" i="44"/>
  <c r="E22" i="44"/>
  <c r="C22" i="44"/>
  <c r="F21" i="44"/>
  <c r="E21" i="44"/>
  <c r="C21" i="44"/>
  <c r="C20" i="44"/>
  <c r="F20" i="44" s="1"/>
  <c r="C19" i="44"/>
  <c r="F18" i="44"/>
  <c r="G18" i="44" s="1"/>
  <c r="C18" i="44"/>
  <c r="J17" i="44"/>
  <c r="I17" i="44"/>
  <c r="F17" i="44"/>
  <c r="E17" i="44"/>
  <c r="C17" i="44"/>
  <c r="F16" i="44"/>
  <c r="I16" i="44"/>
  <c r="J16" i="44" s="1"/>
  <c r="C16" i="44"/>
  <c r="C15" i="44"/>
  <c r="I14" i="44"/>
  <c r="J14" i="44" s="1"/>
  <c r="F14" i="44"/>
  <c r="G14" i="44" s="1"/>
  <c r="C14" i="44"/>
  <c r="I13" i="44"/>
  <c r="J13" i="44" s="1"/>
  <c r="F13" i="44"/>
  <c r="E13" i="44"/>
  <c r="C13" i="44"/>
  <c r="C12" i="44"/>
  <c r="F12" i="44" s="1"/>
  <c r="C11" i="44"/>
  <c r="F10" i="44"/>
  <c r="G10" i="44" s="1"/>
  <c r="C10" i="44"/>
  <c r="J9" i="44"/>
  <c r="I9" i="44"/>
  <c r="F9" i="44"/>
  <c r="E9" i="44"/>
  <c r="C9" i="44"/>
  <c r="F8" i="44"/>
  <c r="I8" i="44"/>
  <c r="J8" i="44" s="1"/>
  <c r="C8" i="44"/>
  <c r="C7" i="44"/>
  <c r="C58" i="44" s="1"/>
  <c r="M58" i="45" l="1"/>
  <c r="S15" i="45"/>
  <c r="S19" i="45"/>
  <c r="S27" i="45"/>
  <c r="S35" i="45"/>
  <c r="S43" i="45"/>
  <c r="S55" i="45"/>
  <c r="R58" i="45"/>
  <c r="L58" i="45"/>
  <c r="S7" i="45"/>
  <c r="Q58" i="45"/>
  <c r="S11" i="45"/>
  <c r="S23" i="45"/>
  <c r="S31" i="45"/>
  <c r="S39" i="45"/>
  <c r="S47" i="45"/>
  <c r="S51" i="45"/>
  <c r="S8" i="45"/>
  <c r="S12" i="45"/>
  <c r="S16" i="45"/>
  <c r="S20" i="45"/>
  <c r="S24" i="45"/>
  <c r="S28" i="45"/>
  <c r="S32" i="45"/>
  <c r="S36" i="45"/>
  <c r="S40" i="45"/>
  <c r="S44" i="45"/>
  <c r="S48" i="45"/>
  <c r="S52" i="45"/>
  <c r="S56" i="45"/>
  <c r="S9" i="45"/>
  <c r="S13" i="45"/>
  <c r="S17" i="45"/>
  <c r="S21" i="45"/>
  <c r="S25" i="45"/>
  <c r="S29" i="45"/>
  <c r="S33" i="45"/>
  <c r="S37" i="45"/>
  <c r="S41" i="45"/>
  <c r="S45" i="45"/>
  <c r="S49" i="45"/>
  <c r="S53" i="45"/>
  <c r="S57" i="45"/>
  <c r="P58" i="45"/>
  <c r="H14" i="44"/>
  <c r="L14" i="44" s="1"/>
  <c r="S14" i="44" s="1"/>
  <c r="M14" i="44"/>
  <c r="G20" i="44"/>
  <c r="H20" i="44" s="1"/>
  <c r="L20" i="44" s="1"/>
  <c r="G12" i="44"/>
  <c r="H12" i="44" s="1"/>
  <c r="L12" i="44" s="1"/>
  <c r="G21" i="44"/>
  <c r="H21" i="44" s="1"/>
  <c r="L21" i="44" s="1"/>
  <c r="G26" i="44"/>
  <c r="H26" i="44" s="1"/>
  <c r="L26" i="44" s="1"/>
  <c r="E10" i="44"/>
  <c r="F15" i="44"/>
  <c r="I15" i="44"/>
  <c r="J15" i="44" s="1"/>
  <c r="E15" i="44"/>
  <c r="G13" i="44"/>
  <c r="H13" i="44" s="1"/>
  <c r="L13" i="44" s="1"/>
  <c r="E25" i="44"/>
  <c r="F25" i="44"/>
  <c r="F28" i="44"/>
  <c r="I28" i="44"/>
  <c r="J28" i="44" s="1"/>
  <c r="E28" i="44"/>
  <c r="D58" i="44"/>
  <c r="F7" i="44"/>
  <c r="I7" i="44"/>
  <c r="E7" i="44"/>
  <c r="E18" i="44"/>
  <c r="S27" i="44"/>
  <c r="M27" i="44"/>
  <c r="G34" i="44"/>
  <c r="H34" i="44" s="1"/>
  <c r="L34" i="44" s="1"/>
  <c r="F48" i="44"/>
  <c r="I48" i="44"/>
  <c r="J48" i="44" s="1"/>
  <c r="E48" i="44"/>
  <c r="M49" i="44"/>
  <c r="S49" i="44"/>
  <c r="H53" i="44"/>
  <c r="G53" i="44"/>
  <c r="G8" i="44"/>
  <c r="H8" i="44" s="1"/>
  <c r="L8" i="44" s="1"/>
  <c r="G9" i="44"/>
  <c r="H9" i="44" s="1"/>
  <c r="L9" i="44" s="1"/>
  <c r="H10" i="44"/>
  <c r="L10" i="44" s="1"/>
  <c r="I12" i="44"/>
  <c r="J12" i="44" s="1"/>
  <c r="G16" i="44"/>
  <c r="H16" i="44" s="1"/>
  <c r="L16" i="44" s="1"/>
  <c r="G17" i="44"/>
  <c r="H17" i="44" s="1"/>
  <c r="L17" i="44" s="1"/>
  <c r="H18" i="44"/>
  <c r="L18" i="44" s="1"/>
  <c r="I20" i="44"/>
  <c r="J20" i="44" s="1"/>
  <c r="F39" i="44"/>
  <c r="I39" i="44"/>
  <c r="J39" i="44" s="1"/>
  <c r="E39" i="44"/>
  <c r="I41" i="44"/>
  <c r="J41" i="44" s="1"/>
  <c r="E41" i="44"/>
  <c r="F41" i="44"/>
  <c r="F43" i="44"/>
  <c r="E43" i="44"/>
  <c r="I43" i="44"/>
  <c r="J43" i="44" s="1"/>
  <c r="F54" i="44"/>
  <c r="E54" i="44"/>
  <c r="I54" i="44"/>
  <c r="J54" i="44" s="1"/>
  <c r="G57" i="44"/>
  <c r="H57" i="44" s="1"/>
  <c r="L57" i="44" s="1"/>
  <c r="I10" i="44"/>
  <c r="J10" i="44" s="1"/>
  <c r="F11" i="44"/>
  <c r="I11" i="44"/>
  <c r="J11" i="44" s="1"/>
  <c r="E11" i="44"/>
  <c r="E14" i="44"/>
  <c r="I18" i="44"/>
  <c r="J18" i="44" s="1"/>
  <c r="F19" i="44"/>
  <c r="I19" i="44"/>
  <c r="J19" i="44" s="1"/>
  <c r="E19" i="44"/>
  <c r="F23" i="44"/>
  <c r="I23" i="44"/>
  <c r="J23" i="44" s="1"/>
  <c r="G31" i="44"/>
  <c r="H31" i="44"/>
  <c r="L31" i="44" s="1"/>
  <c r="M33" i="44"/>
  <c r="S33" i="44"/>
  <c r="H42" i="44"/>
  <c r="L42" i="44" s="1"/>
  <c r="S47" i="44"/>
  <c r="M47" i="44"/>
  <c r="I45" i="44"/>
  <c r="J45" i="44" s="1"/>
  <c r="E45" i="44"/>
  <c r="F45" i="44"/>
  <c r="G46" i="44"/>
  <c r="H46" i="44" s="1"/>
  <c r="L46" i="44" s="1"/>
  <c r="G51" i="44"/>
  <c r="H51" i="44" s="1"/>
  <c r="L51" i="44" s="1"/>
  <c r="F52" i="44"/>
  <c r="E52" i="44"/>
  <c r="H22" i="44"/>
  <c r="L22" i="44" s="1"/>
  <c r="G22" i="44"/>
  <c r="I25" i="44"/>
  <c r="J25" i="44" s="1"/>
  <c r="G32" i="44"/>
  <c r="H32" i="44" s="1"/>
  <c r="L32" i="44" s="1"/>
  <c r="F38" i="44"/>
  <c r="E38" i="44"/>
  <c r="E42" i="44"/>
  <c r="I42" i="44"/>
  <c r="J42" i="44" s="1"/>
  <c r="E8" i="44"/>
  <c r="E12" i="44"/>
  <c r="E16" i="44"/>
  <c r="E20" i="44"/>
  <c r="I21" i="44"/>
  <c r="J21" i="44" s="1"/>
  <c r="F24" i="44"/>
  <c r="I24" i="44"/>
  <c r="J24" i="44" s="1"/>
  <c r="E24" i="44"/>
  <c r="E27" i="44"/>
  <c r="I29" i="44"/>
  <c r="J29" i="44" s="1"/>
  <c r="E29" i="44"/>
  <c r="F29" i="44"/>
  <c r="G30" i="44"/>
  <c r="H30" i="44" s="1"/>
  <c r="L30" i="44" s="1"/>
  <c r="E32" i="44"/>
  <c r="G35" i="44"/>
  <c r="H35" i="44"/>
  <c r="L35" i="44" s="1"/>
  <c r="F36" i="44"/>
  <c r="E36" i="44"/>
  <c r="G37" i="44"/>
  <c r="H37" i="44" s="1"/>
  <c r="L37" i="44" s="1"/>
  <c r="G50" i="44"/>
  <c r="H50" i="44" s="1"/>
  <c r="L50" i="44" s="1"/>
  <c r="I52" i="44"/>
  <c r="J52" i="44" s="1"/>
  <c r="G55" i="44"/>
  <c r="H55" i="44"/>
  <c r="I57" i="44"/>
  <c r="J57" i="44" s="1"/>
  <c r="E57" i="44"/>
  <c r="I31" i="44"/>
  <c r="J31" i="44" s="1"/>
  <c r="I33" i="44"/>
  <c r="J33" i="44" s="1"/>
  <c r="E33" i="44"/>
  <c r="F40" i="44"/>
  <c r="I40" i="44"/>
  <c r="J40" i="44" s="1"/>
  <c r="I47" i="44"/>
  <c r="J47" i="44" s="1"/>
  <c r="I49" i="44"/>
  <c r="J49" i="44" s="1"/>
  <c r="E49" i="44"/>
  <c r="F56" i="44"/>
  <c r="I56" i="44"/>
  <c r="J56" i="44" s="1"/>
  <c r="I37" i="44"/>
  <c r="J37" i="44" s="1"/>
  <c r="E37" i="44"/>
  <c r="E40" i="44"/>
  <c r="F44" i="44"/>
  <c r="I44" i="44"/>
  <c r="J44" i="44" s="1"/>
  <c r="I53" i="44"/>
  <c r="J53" i="44" s="1"/>
  <c r="E53" i="44"/>
  <c r="E56" i="44"/>
  <c r="S58" i="45" l="1"/>
  <c r="M30" i="44"/>
  <c r="S30" i="44"/>
  <c r="M46" i="44"/>
  <c r="S46" i="44"/>
  <c r="S13" i="44"/>
  <c r="M13" i="44"/>
  <c r="M12" i="44"/>
  <c r="S12" i="44"/>
  <c r="M50" i="44"/>
  <c r="S50" i="44"/>
  <c r="M32" i="44"/>
  <c r="S32" i="44"/>
  <c r="M20" i="44"/>
  <c r="S20" i="44"/>
  <c r="M37" i="44"/>
  <c r="S37" i="44"/>
  <c r="S17" i="44"/>
  <c r="M17" i="44"/>
  <c r="S9" i="44"/>
  <c r="M9" i="44"/>
  <c r="S51" i="44"/>
  <c r="M51" i="44"/>
  <c r="M16" i="44"/>
  <c r="S16" i="44"/>
  <c r="M8" i="44"/>
  <c r="S8" i="44"/>
  <c r="M34" i="44"/>
  <c r="S34" i="44"/>
  <c r="M21" i="44"/>
  <c r="S21" i="44"/>
  <c r="G36" i="44"/>
  <c r="H36" i="44" s="1"/>
  <c r="L36" i="44" s="1"/>
  <c r="H24" i="44"/>
  <c r="G24" i="44"/>
  <c r="S22" i="44"/>
  <c r="M22" i="44"/>
  <c r="G39" i="44"/>
  <c r="H39" i="44" s="1"/>
  <c r="L39" i="44" s="1"/>
  <c r="S18" i="44"/>
  <c r="M18" i="44"/>
  <c r="G48" i="44"/>
  <c r="H48" i="44" s="1"/>
  <c r="L48" i="44" s="1"/>
  <c r="G15" i="44"/>
  <c r="H15" i="44" s="1"/>
  <c r="L15" i="44" s="1"/>
  <c r="G44" i="44"/>
  <c r="H44" i="44" s="1"/>
  <c r="L44" i="44" s="1"/>
  <c r="S35" i="44"/>
  <c r="M35" i="44"/>
  <c r="E58" i="44"/>
  <c r="G28" i="44"/>
  <c r="H28" i="44" s="1"/>
  <c r="L28" i="44" s="1"/>
  <c r="G29" i="44"/>
  <c r="H29" i="44"/>
  <c r="L29" i="44" s="1"/>
  <c r="S42" i="44"/>
  <c r="M42" i="44"/>
  <c r="G43" i="44"/>
  <c r="H43" i="44" s="1"/>
  <c r="L43" i="44" s="1"/>
  <c r="I58" i="44"/>
  <c r="J7" i="44"/>
  <c r="G25" i="44"/>
  <c r="H25" i="44" s="1"/>
  <c r="L25" i="44" s="1"/>
  <c r="G19" i="44"/>
  <c r="H19" i="44" s="1"/>
  <c r="L19" i="44" s="1"/>
  <c r="M57" i="44"/>
  <c r="S57" i="44"/>
  <c r="D59" i="44"/>
  <c r="F58" i="44"/>
  <c r="S26" i="44"/>
  <c r="M26" i="44"/>
  <c r="G23" i="44"/>
  <c r="H23" i="44"/>
  <c r="L23" i="44" s="1"/>
  <c r="G11" i="44"/>
  <c r="H11" i="44" s="1"/>
  <c r="L11" i="44" s="1"/>
  <c r="S10" i="44"/>
  <c r="M10" i="44"/>
  <c r="G56" i="44"/>
  <c r="H56" i="44" s="1"/>
  <c r="L56" i="44" s="1"/>
  <c r="G38" i="44"/>
  <c r="H38" i="44" s="1"/>
  <c r="L38" i="44" s="1"/>
  <c r="G52" i="44"/>
  <c r="H52" i="44"/>
  <c r="S31" i="44"/>
  <c r="M31" i="44"/>
  <c r="G40" i="44"/>
  <c r="H40" i="44" s="1"/>
  <c r="L40" i="44" s="1"/>
  <c r="G45" i="44"/>
  <c r="H45" i="44"/>
  <c r="H54" i="44"/>
  <c r="L54" i="44" s="1"/>
  <c r="G54" i="44"/>
  <c r="H41" i="44"/>
  <c r="G41" i="44"/>
  <c r="G7" i="44"/>
  <c r="G58" i="44" s="1"/>
  <c r="M11" i="44" l="1"/>
  <c r="S11" i="44"/>
  <c r="M48" i="44"/>
  <c r="S48" i="44"/>
  <c r="S56" i="44"/>
  <c r="M56" i="44"/>
  <c r="M19" i="44"/>
  <c r="S19" i="44"/>
  <c r="S43" i="44"/>
  <c r="M43" i="44"/>
  <c r="S36" i="44"/>
  <c r="M36" i="44"/>
  <c r="S40" i="44"/>
  <c r="M40" i="44"/>
  <c r="M25" i="44"/>
  <c r="S25" i="44"/>
  <c r="S28" i="44"/>
  <c r="M28" i="44"/>
  <c r="S44" i="44"/>
  <c r="M44" i="44"/>
  <c r="M15" i="44"/>
  <c r="S15" i="44"/>
  <c r="S38" i="44"/>
  <c r="M38" i="44"/>
  <c r="M29" i="44"/>
  <c r="S29" i="44"/>
  <c r="S39" i="44"/>
  <c r="M39" i="44"/>
  <c r="S54" i="44"/>
  <c r="M54" i="44"/>
  <c r="J58" i="44"/>
  <c r="H7" i="44"/>
  <c r="S23" i="44"/>
  <c r="M23" i="44"/>
  <c r="H58" i="44" l="1"/>
  <c r="K4" i="44" s="1"/>
  <c r="L7" i="44"/>
  <c r="M7" i="44" l="1"/>
  <c r="S7" i="44"/>
  <c r="K32" i="44"/>
  <c r="K16" i="44"/>
  <c r="K34" i="44"/>
  <c r="K9" i="44"/>
  <c r="K36" i="44"/>
  <c r="K51" i="44"/>
  <c r="K17" i="44"/>
  <c r="K55" i="44"/>
  <c r="L55" i="44" s="1"/>
  <c r="K35" i="44"/>
  <c r="K46" i="44"/>
  <c r="K30" i="44"/>
  <c r="K22" i="44"/>
  <c r="K8" i="44"/>
  <c r="K38" i="44"/>
  <c r="K27" i="44"/>
  <c r="K26" i="44"/>
  <c r="K13" i="44"/>
  <c r="K50" i="44"/>
  <c r="K14" i="44"/>
  <c r="K47" i="44"/>
  <c r="K29" i="44"/>
  <c r="K54" i="44"/>
  <c r="K20" i="44"/>
  <c r="K15" i="44"/>
  <c r="K45" i="44"/>
  <c r="L45" i="44" s="1"/>
  <c r="K23" i="44"/>
  <c r="K56" i="44"/>
  <c r="K52" i="44"/>
  <c r="L52" i="44" s="1"/>
  <c r="K48" i="44"/>
  <c r="K57" i="44"/>
  <c r="K11" i="44"/>
  <c r="K18" i="44"/>
  <c r="K40" i="44"/>
  <c r="K53" i="44"/>
  <c r="L53" i="44" s="1"/>
  <c r="K19" i="44"/>
  <c r="K43" i="44"/>
  <c r="K28" i="44"/>
  <c r="K41" i="44"/>
  <c r="L41" i="44" s="1"/>
  <c r="K49" i="44"/>
  <c r="K37" i="44"/>
  <c r="K25" i="44"/>
  <c r="K10" i="44"/>
  <c r="K44" i="44"/>
  <c r="K33" i="44"/>
  <c r="K24" i="44"/>
  <c r="L24" i="44" s="1"/>
  <c r="K31" i="44"/>
  <c r="K12" i="44"/>
  <c r="K21" i="44"/>
  <c r="K42" i="44"/>
  <c r="K39" i="44"/>
  <c r="K7" i="44"/>
  <c r="K58" i="44" l="1"/>
  <c r="M41" i="44"/>
  <c r="S41" i="44"/>
  <c r="M53" i="44"/>
  <c r="S53" i="44"/>
  <c r="N52" i="44"/>
  <c r="S52" i="44"/>
  <c r="M52" i="44"/>
  <c r="S55" i="44"/>
  <c r="M55" i="44"/>
  <c r="N24" i="44"/>
  <c r="M24" i="44"/>
  <c r="S24" i="44"/>
  <c r="M45" i="44"/>
  <c r="S45" i="44"/>
  <c r="L58" i="44"/>
  <c r="N45" i="44" s="1"/>
  <c r="S58" i="44" l="1"/>
  <c r="N53" i="44"/>
  <c r="N41" i="44"/>
  <c r="M58" i="44"/>
  <c r="N33" i="44"/>
  <c r="N49" i="44"/>
  <c r="N47" i="44"/>
  <c r="N14" i="44"/>
  <c r="N27" i="44"/>
  <c r="N30" i="44"/>
  <c r="N13" i="44"/>
  <c r="N9" i="44"/>
  <c r="N21" i="44"/>
  <c r="N22" i="44"/>
  <c r="N42" i="44"/>
  <c r="N26" i="44"/>
  <c r="N31" i="44"/>
  <c r="N57" i="44"/>
  <c r="N12" i="44"/>
  <c r="N50" i="44"/>
  <c r="N8" i="44"/>
  <c r="N10" i="44"/>
  <c r="N32" i="44"/>
  <c r="N37" i="44"/>
  <c r="N16" i="44"/>
  <c r="N35" i="44"/>
  <c r="N17" i="44"/>
  <c r="N34" i="44"/>
  <c r="N46" i="44"/>
  <c r="N20" i="44"/>
  <c r="N51" i="44"/>
  <c r="N18" i="44"/>
  <c r="N11" i="44"/>
  <c r="N28" i="44"/>
  <c r="N19" i="44"/>
  <c r="N54" i="44"/>
  <c r="N23" i="44"/>
  <c r="N56" i="44"/>
  <c r="N43" i="44"/>
  <c r="N40" i="44"/>
  <c r="N25" i="44"/>
  <c r="N15" i="44"/>
  <c r="N38" i="44"/>
  <c r="N39" i="44"/>
  <c r="N48" i="44"/>
  <c r="N36" i="44"/>
  <c r="N44" i="44"/>
  <c r="N29" i="44"/>
  <c r="N7" i="44"/>
  <c r="N55" i="44"/>
  <c r="N58" i="44" l="1"/>
  <c r="I57" i="43" l="1"/>
  <c r="I56" i="43"/>
  <c r="I55" i="43"/>
  <c r="I54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H58" i="43"/>
  <c r="E58" i="43"/>
  <c r="D58" i="43"/>
  <c r="G58" i="43"/>
  <c r="F58" i="43"/>
  <c r="C58" i="43"/>
  <c r="I7" i="43"/>
  <c r="I8" i="43" l="1"/>
  <c r="B58" i="43"/>
  <c r="N58" i="42"/>
  <c r="O58" i="42"/>
  <c r="M58" i="42"/>
  <c r="O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6" i="42"/>
  <c r="O47" i="42"/>
  <c r="O48" i="42"/>
  <c r="O49" i="42"/>
  <c r="O50" i="42"/>
  <c r="O51" i="42"/>
  <c r="O52" i="42"/>
  <c r="O53" i="42"/>
  <c r="O54" i="42"/>
  <c r="O55" i="42"/>
  <c r="O56" i="42"/>
  <c r="O57" i="42"/>
  <c r="O7" i="42"/>
  <c r="I58" i="43" l="1"/>
  <c r="AP6" i="1"/>
  <c r="H5" i="41" l="1"/>
  <c r="H6" i="41"/>
  <c r="H7" i="41"/>
  <c r="H8" i="41"/>
  <c r="H9" i="41"/>
  <c r="H10" i="41"/>
  <c r="H4" i="41"/>
  <c r="G11" i="41"/>
  <c r="F11" i="41"/>
  <c r="E11" i="41"/>
  <c r="D11" i="41"/>
  <c r="C11" i="41"/>
  <c r="B11" i="41"/>
  <c r="B7" i="41"/>
  <c r="P5" i="39"/>
  <c r="P6" i="39"/>
  <c r="P7" i="39"/>
  <c r="P8" i="39"/>
  <c r="P9" i="39"/>
  <c r="P10" i="39"/>
  <c r="H11" i="41" l="1"/>
  <c r="B7" i="39"/>
  <c r="I11" i="39" l="1"/>
  <c r="J11" i="39"/>
  <c r="K11" i="39"/>
  <c r="L11" i="39"/>
  <c r="M11" i="39"/>
  <c r="N11" i="39"/>
  <c r="O5" i="39"/>
  <c r="O6" i="39"/>
  <c r="O7" i="39"/>
  <c r="O8" i="39"/>
  <c r="O9" i="39"/>
  <c r="O10" i="39"/>
  <c r="O4" i="39"/>
  <c r="P4" i="39"/>
  <c r="H10" i="39"/>
  <c r="H9" i="39"/>
  <c r="H8" i="39"/>
  <c r="H7" i="39"/>
  <c r="H6" i="39"/>
  <c r="H5" i="39"/>
  <c r="H4" i="39"/>
  <c r="O11" i="39" l="1"/>
  <c r="B11" i="39"/>
  <c r="C11" i="39"/>
  <c r="D11" i="39"/>
  <c r="E11" i="39"/>
  <c r="F11" i="39"/>
  <c r="G11" i="39"/>
  <c r="H11" i="39" l="1"/>
  <c r="P11" i="39" l="1"/>
  <c r="J10" i="41"/>
  <c r="R10" i="39" l="1"/>
  <c r="M6" i="36" s="1"/>
  <c r="R9" i="39"/>
  <c r="J8" i="41" l="1"/>
  <c r="J7" i="41"/>
  <c r="J6" i="41"/>
  <c r="J5" i="41"/>
  <c r="J4" i="41"/>
  <c r="J9" i="41" l="1"/>
  <c r="J11" i="41" s="1"/>
  <c r="R8" i="39" l="1"/>
  <c r="R7" i="39" l="1"/>
  <c r="R6" i="39"/>
  <c r="R5" i="39"/>
  <c r="R4" i="39"/>
  <c r="R11" i="39" l="1"/>
  <c r="C57" i="28"/>
  <c r="C55" i="28"/>
  <c r="C44" i="28"/>
  <c r="C38" i="28"/>
  <c r="C33" i="28"/>
  <c r="C32" i="28"/>
  <c r="C26" i="28"/>
  <c r="C17" i="28"/>
  <c r="C16" i="28"/>
  <c r="C15" i="28"/>
  <c r="C14" i="28"/>
  <c r="C12" i="28"/>
  <c r="C11" i="28"/>
  <c r="C8" i="28" l="1"/>
  <c r="C10" i="28"/>
  <c r="C18" i="28"/>
  <c r="C20" i="28"/>
  <c r="C22" i="28"/>
  <c r="C24" i="28"/>
  <c r="C28" i="28"/>
  <c r="C30" i="28"/>
  <c r="C34" i="28"/>
  <c r="C36" i="28"/>
  <c r="C40" i="28"/>
  <c r="C42" i="28"/>
  <c r="C46" i="28"/>
  <c r="C48" i="28"/>
  <c r="C50" i="28"/>
  <c r="C52" i="28"/>
  <c r="C54" i="28"/>
  <c r="C56" i="28"/>
  <c r="C9" i="28"/>
  <c r="C13" i="28"/>
  <c r="C19" i="28"/>
  <c r="C21" i="28"/>
  <c r="C23" i="28"/>
  <c r="C25" i="28"/>
  <c r="C27" i="28"/>
  <c r="C29" i="28"/>
  <c r="C31" i="28"/>
  <c r="C35" i="28"/>
  <c r="C37" i="28"/>
  <c r="C39" i="28"/>
  <c r="C41" i="28"/>
  <c r="C43" i="28"/>
  <c r="C45" i="28"/>
  <c r="C47" i="28"/>
  <c r="C49" i="28"/>
  <c r="C51" i="28"/>
  <c r="C53" i="28"/>
  <c r="B58" i="28" l="1"/>
  <c r="AD58" i="1" l="1"/>
  <c r="AC58" i="1"/>
  <c r="AB58" i="1"/>
  <c r="AA58" i="1"/>
  <c r="AE58" i="1" s="1"/>
  <c r="AD57" i="1"/>
  <c r="AC57" i="1"/>
  <c r="AB57" i="1"/>
  <c r="AA57" i="1"/>
  <c r="AE57" i="1" s="1"/>
  <c r="AD56" i="1"/>
  <c r="AC56" i="1"/>
  <c r="AB56" i="1"/>
  <c r="AA56" i="1"/>
  <c r="AE56" i="1" s="1"/>
  <c r="AD55" i="1"/>
  <c r="AC55" i="1"/>
  <c r="AB55" i="1"/>
  <c r="AA55" i="1"/>
  <c r="AE55" i="1" s="1"/>
  <c r="AD54" i="1"/>
  <c r="AC54" i="1"/>
  <c r="AB54" i="1"/>
  <c r="AA54" i="1"/>
  <c r="AE54" i="1" s="1"/>
  <c r="AD53" i="1"/>
  <c r="AC53" i="1"/>
  <c r="AB53" i="1"/>
  <c r="AA53" i="1"/>
  <c r="AE53" i="1" s="1"/>
  <c r="AD52" i="1"/>
  <c r="AC52" i="1"/>
  <c r="AB52" i="1"/>
  <c r="AA52" i="1"/>
  <c r="AE52" i="1" s="1"/>
  <c r="AD51" i="1"/>
  <c r="AC51" i="1"/>
  <c r="AB51" i="1"/>
  <c r="AA51" i="1"/>
  <c r="AE51" i="1" s="1"/>
  <c r="AD50" i="1"/>
  <c r="AC50" i="1"/>
  <c r="AB50" i="1"/>
  <c r="AA50" i="1"/>
  <c r="AE50" i="1" s="1"/>
  <c r="AD49" i="1"/>
  <c r="AC49" i="1"/>
  <c r="AB49" i="1"/>
  <c r="AA49" i="1"/>
  <c r="AE49" i="1" s="1"/>
  <c r="AD48" i="1"/>
  <c r="AC48" i="1"/>
  <c r="AB48" i="1"/>
  <c r="AA48" i="1"/>
  <c r="AE48" i="1" s="1"/>
  <c r="AD47" i="1"/>
  <c r="AC47" i="1"/>
  <c r="AB47" i="1"/>
  <c r="AA47" i="1"/>
  <c r="AE47" i="1" s="1"/>
  <c r="AD46" i="1"/>
  <c r="AC46" i="1"/>
  <c r="AB46" i="1"/>
  <c r="AA46" i="1"/>
  <c r="AE46" i="1" s="1"/>
  <c r="AD45" i="1"/>
  <c r="AC45" i="1"/>
  <c r="AB45" i="1"/>
  <c r="AA45" i="1"/>
  <c r="AE45" i="1" s="1"/>
  <c r="AD44" i="1"/>
  <c r="AC44" i="1"/>
  <c r="AB44" i="1"/>
  <c r="AA44" i="1"/>
  <c r="AE44" i="1" s="1"/>
  <c r="AD43" i="1"/>
  <c r="AC43" i="1"/>
  <c r="AB43" i="1"/>
  <c r="AA43" i="1"/>
  <c r="AE43" i="1" s="1"/>
  <c r="AD42" i="1"/>
  <c r="AC42" i="1"/>
  <c r="AB42" i="1"/>
  <c r="AA42" i="1"/>
  <c r="AE42" i="1" s="1"/>
  <c r="AD41" i="1"/>
  <c r="AC41" i="1"/>
  <c r="AB41" i="1"/>
  <c r="AA41" i="1"/>
  <c r="AE41" i="1" s="1"/>
  <c r="AD40" i="1"/>
  <c r="AC40" i="1"/>
  <c r="AB40" i="1"/>
  <c r="AA40" i="1"/>
  <c r="AE40" i="1" s="1"/>
  <c r="AD39" i="1"/>
  <c r="AC39" i="1"/>
  <c r="AB39" i="1"/>
  <c r="AA39" i="1"/>
  <c r="AE39" i="1" s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 s="1"/>
  <c r="AD35" i="1"/>
  <c r="AC35" i="1"/>
  <c r="AB35" i="1"/>
  <c r="AA35" i="1"/>
  <c r="AE35" i="1" s="1"/>
  <c r="AD34" i="1"/>
  <c r="AC34" i="1"/>
  <c r="AB34" i="1"/>
  <c r="AA34" i="1"/>
  <c r="AE34" i="1" s="1"/>
  <c r="AD33" i="1"/>
  <c r="AC33" i="1"/>
  <c r="AB33" i="1"/>
  <c r="AA33" i="1"/>
  <c r="AE33" i="1" s="1"/>
  <c r="AD32" i="1"/>
  <c r="AC32" i="1"/>
  <c r="AB32" i="1"/>
  <c r="AA32" i="1"/>
  <c r="AE32" i="1" s="1"/>
  <c r="AD31" i="1"/>
  <c r="AC31" i="1"/>
  <c r="AB31" i="1"/>
  <c r="AA31" i="1"/>
  <c r="AE31" i="1" s="1"/>
  <c r="AD30" i="1"/>
  <c r="AC30" i="1"/>
  <c r="AB30" i="1"/>
  <c r="AA30" i="1"/>
  <c r="AE30" i="1" s="1"/>
  <c r="AD29" i="1"/>
  <c r="AC29" i="1"/>
  <c r="AB29" i="1"/>
  <c r="AA29" i="1"/>
  <c r="AE29" i="1" s="1"/>
  <c r="AD28" i="1"/>
  <c r="AC28" i="1"/>
  <c r="AB28" i="1"/>
  <c r="AA28" i="1"/>
  <c r="AE28" i="1" s="1"/>
  <c r="AD27" i="1"/>
  <c r="AC27" i="1"/>
  <c r="AB27" i="1"/>
  <c r="AA27" i="1"/>
  <c r="AE27" i="1" s="1"/>
  <c r="AD26" i="1"/>
  <c r="AC26" i="1"/>
  <c r="AB26" i="1"/>
  <c r="AA26" i="1"/>
  <c r="AE26" i="1" s="1"/>
  <c r="AD25" i="1"/>
  <c r="AC25" i="1"/>
  <c r="AB25" i="1"/>
  <c r="AA25" i="1"/>
  <c r="AE25" i="1" s="1"/>
  <c r="AD24" i="1"/>
  <c r="AC24" i="1"/>
  <c r="AB24" i="1"/>
  <c r="AA24" i="1"/>
  <c r="AE24" i="1" s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E21" i="1" s="1"/>
  <c r="AD20" i="1"/>
  <c r="AC20" i="1"/>
  <c r="AB20" i="1"/>
  <c r="AA20" i="1"/>
  <c r="AE20" i="1" s="1"/>
  <c r="AD19" i="1"/>
  <c r="AC19" i="1"/>
  <c r="AB19" i="1"/>
  <c r="AA19" i="1"/>
  <c r="AE19" i="1" s="1"/>
  <c r="AD18" i="1"/>
  <c r="AC18" i="1"/>
  <c r="AB18" i="1"/>
  <c r="AA18" i="1"/>
  <c r="AE18" i="1" s="1"/>
  <c r="AD17" i="1"/>
  <c r="AC17" i="1"/>
  <c r="AB17" i="1"/>
  <c r="AA17" i="1"/>
  <c r="AE17" i="1" s="1"/>
  <c r="AD16" i="1"/>
  <c r="AC16" i="1"/>
  <c r="AB16" i="1"/>
  <c r="AA16" i="1"/>
  <c r="AE16" i="1" s="1"/>
  <c r="AD15" i="1"/>
  <c r="AC15" i="1"/>
  <c r="AB15" i="1"/>
  <c r="AA15" i="1"/>
  <c r="AE15" i="1" s="1"/>
  <c r="AD14" i="1"/>
  <c r="AC14" i="1"/>
  <c r="AB14" i="1"/>
  <c r="AA14" i="1"/>
  <c r="AE14" i="1" s="1"/>
  <c r="AD13" i="1"/>
  <c r="AC13" i="1"/>
  <c r="AB13" i="1"/>
  <c r="AA13" i="1"/>
  <c r="AE13" i="1" s="1"/>
  <c r="AD12" i="1"/>
  <c r="AC12" i="1"/>
  <c r="AB12" i="1"/>
  <c r="AA12" i="1"/>
  <c r="AE12" i="1" s="1"/>
  <c r="AD11" i="1"/>
  <c r="AC11" i="1"/>
  <c r="AB11" i="1"/>
  <c r="AA11" i="1"/>
  <c r="AE11" i="1" s="1"/>
  <c r="AD10" i="1"/>
  <c r="AC10" i="1"/>
  <c r="AB10" i="1"/>
  <c r="AA10" i="1"/>
  <c r="AE10" i="1" s="1"/>
  <c r="AD9" i="1"/>
  <c r="AC9" i="1"/>
  <c r="AB9" i="1"/>
  <c r="AA9" i="1"/>
  <c r="AE9" i="1" s="1"/>
  <c r="AD8" i="1"/>
  <c r="AD59" i="1" s="1"/>
  <c r="AC8" i="1"/>
  <c r="AC59" i="1" s="1"/>
  <c r="AB8" i="1"/>
  <c r="AB59" i="1" s="1"/>
  <c r="AA8" i="1"/>
  <c r="U58" i="1"/>
  <c r="T58" i="1"/>
  <c r="S58" i="1"/>
  <c r="R58" i="1"/>
  <c r="V58" i="1" s="1"/>
  <c r="U57" i="1"/>
  <c r="T57" i="1"/>
  <c r="S57" i="1"/>
  <c r="R57" i="1"/>
  <c r="V57" i="1" s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V45" i="1" s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V42" i="1" s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V21" i="1" s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U59" i="1" s="1"/>
  <c r="T8" i="1"/>
  <c r="T59" i="1" s="1"/>
  <c r="S8" i="1"/>
  <c r="S59" i="1" s="1"/>
  <c r="R8" i="1"/>
  <c r="R59" i="1" s="1"/>
  <c r="V54" i="1" l="1"/>
  <c r="AG54" i="1" s="1"/>
  <c r="AH54" i="1" s="1"/>
  <c r="AA59" i="1"/>
  <c r="V20" i="1"/>
  <c r="AE8" i="1"/>
  <c r="AF8" i="1" s="1"/>
  <c r="V8" i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B59" i="1"/>
  <c r="AE59" i="1"/>
  <c r="AG58" i="1"/>
  <c r="AH58" i="1" s="1"/>
  <c r="AF58" i="1"/>
  <c r="AG57" i="1"/>
  <c r="AH57" i="1" s="1"/>
  <c r="AF57" i="1"/>
  <c r="AG56" i="1"/>
  <c r="AH56" i="1" s="1"/>
  <c r="AF56" i="1"/>
  <c r="AG55" i="1"/>
  <c r="AH55" i="1" s="1"/>
  <c r="AF55" i="1"/>
  <c r="AF54" i="1"/>
  <c r="AG53" i="1"/>
  <c r="AH53" i="1" s="1"/>
  <c r="AF53" i="1"/>
  <c r="AG52" i="1"/>
  <c r="AH52" i="1" s="1"/>
  <c r="AF52" i="1"/>
  <c r="AG51" i="1"/>
  <c r="AH51" i="1" s="1"/>
  <c r="AF51" i="1"/>
  <c r="AG50" i="1"/>
  <c r="AH50" i="1" s="1"/>
  <c r="AF50" i="1"/>
  <c r="AG49" i="1"/>
  <c r="AH49" i="1" s="1"/>
  <c r="AF49" i="1"/>
  <c r="AG48" i="1"/>
  <c r="AH48" i="1" s="1"/>
  <c r="AF48" i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F42" i="1"/>
  <c r="AG41" i="1"/>
  <c r="AH41" i="1" s="1"/>
  <c r="AF41" i="1"/>
  <c r="AG40" i="1"/>
  <c r="AH40" i="1" s="1"/>
  <c r="AF40" i="1"/>
  <c r="AG39" i="1"/>
  <c r="AH39" i="1" s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G33" i="1"/>
  <c r="AH33" i="1" s="1"/>
  <c r="AF33" i="1"/>
  <c r="AG32" i="1"/>
  <c r="AH32" i="1" s="1"/>
  <c r="AF32" i="1"/>
  <c r="AG31" i="1"/>
  <c r="AH31" i="1" s="1"/>
  <c r="AF31" i="1"/>
  <c r="AG30" i="1"/>
  <c r="AH30" i="1" s="1"/>
  <c r="AF30" i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F25" i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G20" i="1"/>
  <c r="AH20" i="1" s="1"/>
  <c r="AF20" i="1"/>
  <c r="AG19" i="1"/>
  <c r="AH19" i="1" s="1"/>
  <c r="AF19" i="1"/>
  <c r="AG18" i="1"/>
  <c r="AH18" i="1" s="1"/>
  <c r="AF18" i="1"/>
  <c r="AG17" i="1"/>
  <c r="AH17" i="1" s="1"/>
  <c r="AF17" i="1"/>
  <c r="AG16" i="1"/>
  <c r="AH16" i="1" s="1"/>
  <c r="AF16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AG8" i="1"/>
  <c r="AH8" i="1" s="1"/>
  <c r="V59" i="1" l="1"/>
  <c r="F17" i="36"/>
  <c r="K17" i="36" s="1"/>
  <c r="C12" i="36"/>
  <c r="F8" i="36"/>
  <c r="F33" i="36"/>
  <c r="F12" i="36"/>
  <c r="F25" i="36"/>
  <c r="F41" i="36"/>
  <c r="K41" i="36" s="1"/>
  <c r="F10" i="36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I11" i="1"/>
  <c r="AJ11" i="1" s="1"/>
  <c r="AK11" i="1" s="1"/>
  <c r="AF59" i="1"/>
  <c r="D8" i="1"/>
  <c r="E8" i="1" s="1"/>
  <c r="E59" i="1" s="1"/>
  <c r="K8" i="36"/>
  <c r="K10" i="36"/>
  <c r="K12" i="36"/>
  <c r="K9" i="36"/>
  <c r="K11" i="36"/>
  <c r="K13" i="36"/>
  <c r="K15" i="36"/>
  <c r="K21" i="36"/>
  <c r="K25" i="36"/>
  <c r="K33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AI30" i="1" l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O6" i="1" l="1"/>
  <c r="AM6" i="1"/>
  <c r="AN6" i="1"/>
  <c r="F59" i="1"/>
  <c r="AI59" i="1"/>
  <c r="J59" i="36"/>
  <c r="AJ59" i="1"/>
  <c r="AK8" i="1"/>
  <c r="AM57" i="1" l="1"/>
  <c r="AM55" i="1"/>
  <c r="AM53" i="1"/>
  <c r="AM51" i="1"/>
  <c r="AM49" i="1"/>
  <c r="AM47" i="1"/>
  <c r="AM45" i="1"/>
  <c r="AM43" i="1"/>
  <c r="AM41" i="1"/>
  <c r="AM39" i="1"/>
  <c r="AM37" i="1"/>
  <c r="AM35" i="1"/>
  <c r="AM33" i="1"/>
  <c r="AM31" i="1"/>
  <c r="AM29" i="1"/>
  <c r="AM27" i="1"/>
  <c r="AM25" i="1"/>
  <c r="AM23" i="1"/>
  <c r="AM21" i="1"/>
  <c r="AM19" i="1"/>
  <c r="AM17" i="1"/>
  <c r="AM15" i="1"/>
  <c r="AM13" i="1"/>
  <c r="AM11" i="1"/>
  <c r="AM9" i="1"/>
  <c r="AM58" i="1"/>
  <c r="AM56" i="1"/>
  <c r="AM54" i="1"/>
  <c r="AM52" i="1"/>
  <c r="AM50" i="1"/>
  <c r="AM48" i="1"/>
  <c r="AM46" i="1"/>
  <c r="AM44" i="1"/>
  <c r="AM42" i="1"/>
  <c r="AM40" i="1"/>
  <c r="AM38" i="1"/>
  <c r="AM36" i="1"/>
  <c r="AM34" i="1"/>
  <c r="AM32" i="1"/>
  <c r="AM30" i="1"/>
  <c r="AM28" i="1"/>
  <c r="AM26" i="1"/>
  <c r="AM24" i="1"/>
  <c r="AM22" i="1"/>
  <c r="AM20" i="1"/>
  <c r="AM18" i="1"/>
  <c r="AM16" i="1"/>
  <c r="AM14" i="1"/>
  <c r="AM12" i="1"/>
  <c r="AM10" i="1"/>
  <c r="AM8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  <c r="AO13" i="1"/>
  <c r="AO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1" i="1"/>
  <c r="AK59" i="1"/>
  <c r="AO8" i="1"/>
  <c r="AO59" i="1" l="1"/>
  <c r="AM59" i="1"/>
  <c r="K59" i="36"/>
  <c r="C7" i="28" l="1"/>
  <c r="C58" i="28" l="1"/>
  <c r="J59" i="1" l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M35" i="1" s="1"/>
  <c r="AN35" i="1" s="1"/>
  <c r="AP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D59" i="1"/>
  <c r="K55" i="1"/>
  <c r="L55" i="1" s="1"/>
  <c r="M55" i="1" s="1"/>
  <c r="AN55" i="1" s="1"/>
  <c r="AP55" i="1" s="1"/>
  <c r="K47" i="1"/>
  <c r="L47" i="1" s="1"/>
  <c r="M47" i="1" s="1"/>
  <c r="AN47" i="1" s="1"/>
  <c r="AP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M49" i="1" s="1"/>
  <c r="AN49" i="1" s="1"/>
  <c r="AP49" i="1" s="1"/>
  <c r="K45" i="1"/>
  <c r="L45" i="1" s="1"/>
  <c r="M45" i="1" s="1"/>
  <c r="AN45" i="1" s="1"/>
  <c r="AP45" i="1" s="1"/>
  <c r="K41" i="1"/>
  <c r="L41" i="1" s="1"/>
  <c r="M41" i="1" s="1"/>
  <c r="AN41" i="1" s="1"/>
  <c r="AP41" i="1" s="1"/>
  <c r="K37" i="1"/>
  <c r="L37" i="1" s="1"/>
  <c r="M37" i="1" s="1"/>
  <c r="AN37" i="1" s="1"/>
  <c r="AP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AN53" i="1" s="1"/>
  <c r="AP53" i="1" s="1"/>
  <c r="I10" i="1"/>
  <c r="I11" i="1"/>
  <c r="I19" i="1"/>
  <c r="M19" i="1" s="1"/>
  <c r="AN19" i="1" s="1"/>
  <c r="AP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3" i="1" l="1"/>
  <c r="AN43" i="1" s="1"/>
  <c r="AP43" i="1" s="1"/>
  <c r="M15" i="1"/>
  <c r="AN15" i="1" s="1"/>
  <c r="AP15" i="1" s="1"/>
  <c r="M8" i="1"/>
  <c r="AN8" i="1" s="1"/>
  <c r="AP8" i="1" s="1"/>
  <c r="M28" i="1"/>
  <c r="AN28" i="1" s="1"/>
  <c r="AP28" i="1" s="1"/>
  <c r="M44" i="1"/>
  <c r="AN44" i="1" s="1"/>
  <c r="AP44" i="1" s="1"/>
  <c r="M31" i="1"/>
  <c r="AN31" i="1" s="1"/>
  <c r="AP31" i="1" s="1"/>
  <c r="M14" i="1"/>
  <c r="AN14" i="1" s="1"/>
  <c r="AP14" i="1" s="1"/>
  <c r="M46" i="1"/>
  <c r="AN46" i="1" s="1"/>
  <c r="AP46" i="1" s="1"/>
  <c r="M12" i="1"/>
  <c r="AN12" i="1" s="1"/>
  <c r="AP12" i="1" s="1"/>
  <c r="M22" i="1"/>
  <c r="AN22" i="1" s="1"/>
  <c r="AP22" i="1" s="1"/>
  <c r="M38" i="1"/>
  <c r="AN38" i="1" s="1"/>
  <c r="AP38" i="1" s="1"/>
  <c r="M54" i="1"/>
  <c r="AN54" i="1" s="1"/>
  <c r="AP54" i="1" s="1"/>
  <c r="M23" i="1"/>
  <c r="AN23" i="1" s="1"/>
  <c r="AP23" i="1" s="1"/>
  <c r="M18" i="1"/>
  <c r="AN18" i="1" s="1"/>
  <c r="AP18" i="1" s="1"/>
  <c r="M20" i="1"/>
  <c r="AN20" i="1" s="1"/>
  <c r="AP20" i="1" s="1"/>
  <c r="M36" i="1"/>
  <c r="AN36" i="1" s="1"/>
  <c r="AP36" i="1" s="1"/>
  <c r="M52" i="1"/>
  <c r="AN52" i="1" s="1"/>
  <c r="AP52" i="1" s="1"/>
  <c r="M30" i="1"/>
  <c r="AN30" i="1" s="1"/>
  <c r="AP30" i="1" s="1"/>
  <c r="M39" i="1"/>
  <c r="AN39" i="1" s="1"/>
  <c r="AP39" i="1" s="1"/>
  <c r="M51" i="1"/>
  <c r="AN51" i="1" s="1"/>
  <c r="AP51" i="1" s="1"/>
  <c r="M13" i="1"/>
  <c r="AN13" i="1" s="1"/>
  <c r="AP13" i="1" s="1"/>
  <c r="M27" i="1"/>
  <c r="AN27" i="1" s="1"/>
  <c r="AP27" i="1" s="1"/>
  <c r="M11" i="1"/>
  <c r="AN11" i="1" s="1"/>
  <c r="AP11" i="1" s="1"/>
  <c r="M33" i="1"/>
  <c r="AN33" i="1" s="1"/>
  <c r="AP33" i="1" s="1"/>
  <c r="M57" i="1"/>
  <c r="AN57" i="1" s="1"/>
  <c r="AP57" i="1" s="1"/>
  <c r="H59" i="1"/>
  <c r="M21" i="1"/>
  <c r="AN21" i="1" s="1"/>
  <c r="AP21" i="1" s="1"/>
  <c r="M29" i="1"/>
  <c r="AN29" i="1" s="1"/>
  <c r="AP29" i="1" s="1"/>
  <c r="M26" i="1"/>
  <c r="AN26" i="1" s="1"/>
  <c r="AP26" i="1" s="1"/>
  <c r="M34" i="1"/>
  <c r="AN34" i="1" s="1"/>
  <c r="AP34" i="1" s="1"/>
  <c r="M42" i="1"/>
  <c r="AN42" i="1" s="1"/>
  <c r="AP42" i="1" s="1"/>
  <c r="M50" i="1"/>
  <c r="AN50" i="1" s="1"/>
  <c r="AP50" i="1" s="1"/>
  <c r="M58" i="1"/>
  <c r="AN58" i="1" s="1"/>
  <c r="AP58" i="1" s="1"/>
  <c r="M25" i="1"/>
  <c r="AN25" i="1" s="1"/>
  <c r="AP25" i="1" s="1"/>
  <c r="M16" i="1"/>
  <c r="AN16" i="1" s="1"/>
  <c r="AP16" i="1" s="1"/>
  <c r="M24" i="1"/>
  <c r="AN24" i="1" s="1"/>
  <c r="AP24" i="1" s="1"/>
  <c r="M32" i="1"/>
  <c r="AN32" i="1" s="1"/>
  <c r="AP32" i="1" s="1"/>
  <c r="M40" i="1"/>
  <c r="AN40" i="1" s="1"/>
  <c r="AP40" i="1" s="1"/>
  <c r="M48" i="1"/>
  <c r="AN48" i="1" s="1"/>
  <c r="AP48" i="1" s="1"/>
  <c r="M56" i="1"/>
  <c r="AN56" i="1" s="1"/>
  <c r="AP56" i="1" s="1"/>
  <c r="M9" i="1"/>
  <c r="AN9" i="1" s="1"/>
  <c r="AP9" i="1" s="1"/>
  <c r="M17" i="1"/>
  <c r="AN17" i="1" s="1"/>
  <c r="AP17" i="1" s="1"/>
  <c r="L59" i="1"/>
  <c r="M10" i="1"/>
  <c r="AN10" i="1" s="1"/>
  <c r="AP10" i="1" s="1"/>
  <c r="I59" i="1"/>
  <c r="AP59" i="1" l="1"/>
  <c r="AN59" i="1"/>
  <c r="M59" i="1"/>
  <c r="AQ8" i="1" l="1"/>
  <c r="H8" i="36" s="1"/>
  <c r="AQ48" i="1"/>
  <c r="H48" i="36" s="1"/>
  <c r="L48" i="36" s="1"/>
  <c r="M48" i="36" s="1"/>
  <c r="AQ24" i="1"/>
  <c r="H24" i="36" s="1"/>
  <c r="L24" i="36" s="1"/>
  <c r="M24" i="36" s="1"/>
  <c r="AQ16" i="1"/>
  <c r="H16" i="36" s="1"/>
  <c r="L16" i="36" s="1"/>
  <c r="M16" i="36" s="1"/>
  <c r="AQ9" i="1"/>
  <c r="H9" i="36" s="1"/>
  <c r="L9" i="36" s="1"/>
  <c r="M9" i="36" s="1"/>
  <c r="AQ56" i="1"/>
  <c r="H56" i="36" s="1"/>
  <c r="L56" i="36" s="1"/>
  <c r="M56" i="36" s="1"/>
  <c r="AQ32" i="1"/>
  <c r="H32" i="36" s="1"/>
  <c r="L32" i="36" s="1"/>
  <c r="M32" i="36" s="1"/>
  <c r="AQ17" i="1"/>
  <c r="H17" i="36" s="1"/>
  <c r="L17" i="36" s="1"/>
  <c r="M17" i="36" s="1"/>
  <c r="AQ10" i="1"/>
  <c r="H10" i="36" s="1"/>
  <c r="L10" i="36" s="1"/>
  <c r="M10" i="36" s="1"/>
  <c r="AQ40" i="1"/>
  <c r="H40" i="36" s="1"/>
  <c r="L40" i="36" s="1"/>
  <c r="M40" i="36" s="1"/>
  <c r="AQ14" i="1"/>
  <c r="H14" i="36" s="1"/>
  <c r="L14" i="36" s="1"/>
  <c r="M14" i="36" s="1"/>
  <c r="AQ26" i="1"/>
  <c r="H26" i="36" s="1"/>
  <c r="L26" i="36" s="1"/>
  <c r="M26" i="36" s="1"/>
  <c r="AQ42" i="1"/>
  <c r="H42" i="36" s="1"/>
  <c r="L42" i="36" s="1"/>
  <c r="M42" i="36" s="1"/>
  <c r="AQ58" i="1"/>
  <c r="H58" i="36" s="1"/>
  <c r="L58" i="36" s="1"/>
  <c r="M58" i="36" s="1"/>
  <c r="AQ15" i="1"/>
  <c r="H15" i="36" s="1"/>
  <c r="L15" i="36" s="1"/>
  <c r="M15" i="36" s="1"/>
  <c r="AQ43" i="1"/>
  <c r="H43" i="36" s="1"/>
  <c r="L43" i="36" s="1"/>
  <c r="M43" i="36" s="1"/>
  <c r="AQ45" i="1"/>
  <c r="H45" i="36" s="1"/>
  <c r="L45" i="36" s="1"/>
  <c r="M45" i="36" s="1"/>
  <c r="AQ41" i="1"/>
  <c r="H41" i="36" s="1"/>
  <c r="L41" i="36" s="1"/>
  <c r="M41" i="36" s="1"/>
  <c r="AQ57" i="1"/>
  <c r="H57" i="36" s="1"/>
  <c r="L57" i="36" s="1"/>
  <c r="M57" i="36" s="1"/>
  <c r="AQ51" i="1"/>
  <c r="H51" i="36" s="1"/>
  <c r="L51" i="36" s="1"/>
  <c r="M51" i="36" s="1"/>
  <c r="AQ37" i="1"/>
  <c r="H37" i="36" s="1"/>
  <c r="L37" i="36" s="1"/>
  <c r="M37" i="36" s="1"/>
  <c r="AQ54" i="1"/>
  <c r="H54" i="36" s="1"/>
  <c r="L54" i="36" s="1"/>
  <c r="M54" i="36" s="1"/>
  <c r="AQ47" i="1"/>
  <c r="H47" i="36" s="1"/>
  <c r="L47" i="36" s="1"/>
  <c r="M47" i="36" s="1"/>
  <c r="AQ22" i="1"/>
  <c r="H22" i="36" s="1"/>
  <c r="L22" i="36" s="1"/>
  <c r="M22" i="36" s="1"/>
  <c r="AQ34" i="1"/>
  <c r="H34" i="36" s="1"/>
  <c r="L34" i="36" s="1"/>
  <c r="M34" i="36" s="1"/>
  <c r="AQ50" i="1"/>
  <c r="H50" i="36" s="1"/>
  <c r="L50" i="36" s="1"/>
  <c r="M50" i="36" s="1"/>
  <c r="AQ23" i="1"/>
  <c r="H23" i="36" s="1"/>
  <c r="L23" i="36" s="1"/>
  <c r="M23" i="36" s="1"/>
  <c r="AQ35" i="1"/>
  <c r="H35" i="36" s="1"/>
  <c r="L35" i="36" s="1"/>
  <c r="M35" i="36" s="1"/>
  <c r="AQ55" i="1"/>
  <c r="H55" i="36" s="1"/>
  <c r="L55" i="36" s="1"/>
  <c r="M55" i="36" s="1"/>
  <c r="AQ33" i="1"/>
  <c r="H33" i="36" s="1"/>
  <c r="L33" i="36" s="1"/>
  <c r="M33" i="36" s="1"/>
  <c r="AQ49" i="1"/>
  <c r="H49" i="36" s="1"/>
  <c r="L49" i="36" s="1"/>
  <c r="M49" i="36" s="1"/>
  <c r="AQ12" i="1"/>
  <c r="H12" i="36" s="1"/>
  <c r="L12" i="36" s="1"/>
  <c r="M12" i="36" s="1"/>
  <c r="AQ20" i="1"/>
  <c r="H20" i="36" s="1"/>
  <c r="L20" i="36" s="1"/>
  <c r="M20" i="36" s="1"/>
  <c r="AQ28" i="1"/>
  <c r="H28" i="36" s="1"/>
  <c r="L28" i="36" s="1"/>
  <c r="M28" i="36" s="1"/>
  <c r="AQ36" i="1"/>
  <c r="H36" i="36" s="1"/>
  <c r="L36" i="36" s="1"/>
  <c r="M36" i="36" s="1"/>
  <c r="AQ44" i="1"/>
  <c r="H44" i="36" s="1"/>
  <c r="L44" i="36" s="1"/>
  <c r="M44" i="36" s="1"/>
  <c r="AQ52" i="1"/>
  <c r="H52" i="36" s="1"/>
  <c r="L52" i="36" s="1"/>
  <c r="M52" i="36" s="1"/>
  <c r="AQ19" i="1"/>
  <c r="H19" i="36" s="1"/>
  <c r="L19" i="36" s="1"/>
  <c r="M19" i="36" s="1"/>
  <c r="AQ11" i="1"/>
  <c r="H11" i="36" s="1"/>
  <c r="L11" i="36" s="1"/>
  <c r="M11" i="36" s="1"/>
  <c r="AQ21" i="1"/>
  <c r="H21" i="36" s="1"/>
  <c r="L21" i="36" s="1"/>
  <c r="M21" i="36" s="1"/>
  <c r="D20" i="28" s="1"/>
  <c r="AQ39" i="1"/>
  <c r="H39" i="36" s="1"/>
  <c r="L39" i="36" s="1"/>
  <c r="M39" i="36" s="1"/>
  <c r="AQ53" i="1"/>
  <c r="H53" i="36" s="1"/>
  <c r="L53" i="36" s="1"/>
  <c r="M53" i="36" s="1"/>
  <c r="AQ30" i="1"/>
  <c r="H30" i="36" s="1"/>
  <c r="L30" i="36" s="1"/>
  <c r="M30" i="36" s="1"/>
  <c r="AQ46" i="1"/>
  <c r="H46" i="36" s="1"/>
  <c r="L46" i="36" s="1"/>
  <c r="M46" i="36" s="1"/>
  <c r="AQ13" i="1"/>
  <c r="H13" i="36" s="1"/>
  <c r="L13" i="36" s="1"/>
  <c r="M13" i="36" s="1"/>
  <c r="AQ25" i="1"/>
  <c r="H25" i="36" s="1"/>
  <c r="L25" i="36" s="1"/>
  <c r="M25" i="36" s="1"/>
  <c r="AQ27" i="1"/>
  <c r="H27" i="36" s="1"/>
  <c r="L27" i="36" s="1"/>
  <c r="M27" i="36" s="1"/>
  <c r="AQ29" i="1"/>
  <c r="H29" i="36" s="1"/>
  <c r="L29" i="36" s="1"/>
  <c r="M29" i="36" s="1"/>
  <c r="AQ18" i="1"/>
  <c r="H18" i="36" s="1"/>
  <c r="L18" i="36" s="1"/>
  <c r="M18" i="36" s="1"/>
  <c r="AQ38" i="1"/>
  <c r="H38" i="36" s="1"/>
  <c r="L38" i="36" s="1"/>
  <c r="M38" i="36" s="1"/>
  <c r="AQ31" i="1"/>
  <c r="H31" i="36" s="1"/>
  <c r="L31" i="36" s="1"/>
  <c r="M31" i="36" s="1"/>
  <c r="D30" i="28" l="1"/>
  <c r="I30" i="28" s="1"/>
  <c r="D17" i="28"/>
  <c r="I17" i="28" s="1"/>
  <c r="D26" i="28"/>
  <c r="I26" i="28" s="1"/>
  <c r="D12" i="28"/>
  <c r="I12" i="28" s="1"/>
  <c r="D29" i="28"/>
  <c r="I29" i="28" s="1"/>
  <c r="D38" i="28"/>
  <c r="I38" i="28" s="1"/>
  <c r="D10" i="28"/>
  <c r="I10" i="28" s="1"/>
  <c r="D51" i="28"/>
  <c r="I51" i="28" s="1"/>
  <c r="D35" i="28"/>
  <c r="I35" i="28" s="1"/>
  <c r="D19" i="28"/>
  <c r="I19" i="28" s="1"/>
  <c r="D48" i="28"/>
  <c r="I48" i="28" s="1"/>
  <c r="D54" i="28"/>
  <c r="I54" i="28" s="1"/>
  <c r="D22" i="28"/>
  <c r="I22" i="28" s="1"/>
  <c r="D33" i="28"/>
  <c r="I33" i="28" s="1"/>
  <c r="D46" i="28"/>
  <c r="I46" i="28" s="1"/>
  <c r="D36" i="28"/>
  <c r="I36" i="28" s="1"/>
  <c r="D56" i="28"/>
  <c r="I56" i="28" s="1"/>
  <c r="D44" i="28"/>
  <c r="I44" i="28" s="1"/>
  <c r="D14" i="28"/>
  <c r="I14" i="28" s="1"/>
  <c r="D41" i="28"/>
  <c r="I41" i="28" s="1"/>
  <c r="D13" i="28"/>
  <c r="I13" i="28" s="1"/>
  <c r="D9" i="28"/>
  <c r="I9" i="28" s="1"/>
  <c r="D31" i="28"/>
  <c r="I31" i="28" s="1"/>
  <c r="D8" i="28"/>
  <c r="I8" i="28" s="1"/>
  <c r="D23" i="28"/>
  <c r="I23" i="28" s="1"/>
  <c r="D37" i="28"/>
  <c r="I37" i="28" s="1"/>
  <c r="D28" i="28"/>
  <c r="I28" i="28" s="1"/>
  <c r="D24" i="28"/>
  <c r="I24" i="28" s="1"/>
  <c r="D45" i="28"/>
  <c r="I45" i="28" s="1"/>
  <c r="D52" i="28"/>
  <c r="I52" i="28" s="1"/>
  <c r="D18" i="28"/>
  <c r="I18" i="28" s="1"/>
  <c r="D43" i="28"/>
  <c r="I43" i="28" s="1"/>
  <c r="D27" i="28"/>
  <c r="I27" i="28" s="1"/>
  <c r="D11" i="28"/>
  <c r="I11" i="28" s="1"/>
  <c r="D32" i="28"/>
  <c r="I32" i="28" s="1"/>
  <c r="D34" i="28"/>
  <c r="I34" i="28" s="1"/>
  <c r="D49" i="28"/>
  <c r="I49" i="28" s="1"/>
  <c r="D21" i="28"/>
  <c r="I21" i="28" s="1"/>
  <c r="D53" i="28"/>
  <c r="I53" i="28" s="1"/>
  <c r="D50" i="28"/>
  <c r="I50" i="28" s="1"/>
  <c r="D40" i="28"/>
  <c r="I40" i="28" s="1"/>
  <c r="D42" i="28"/>
  <c r="I42" i="28" s="1"/>
  <c r="D57" i="28"/>
  <c r="I57" i="28" s="1"/>
  <c r="D25" i="28"/>
  <c r="I25" i="28" s="1"/>
  <c r="D39" i="28"/>
  <c r="I39" i="28" s="1"/>
  <c r="D16" i="28"/>
  <c r="I16" i="28" s="1"/>
  <c r="D55" i="28"/>
  <c r="I55" i="28" s="1"/>
  <c r="D15" i="28"/>
  <c r="I15" i="28" s="1"/>
  <c r="D47" i="28"/>
  <c r="I47" i="28" s="1"/>
  <c r="AQ59" i="1"/>
  <c r="L8" i="36"/>
  <c r="H59" i="36"/>
  <c r="E32" i="28" l="1"/>
  <c r="E46" i="28"/>
  <c r="E28" i="28"/>
  <c r="E10" i="28"/>
  <c r="E57" i="28"/>
  <c r="E8" i="28"/>
  <c r="E14" i="28"/>
  <c r="E48" i="28"/>
  <c r="E55" i="28"/>
  <c r="E53" i="28"/>
  <c r="E18" i="28"/>
  <c r="E26" i="28"/>
  <c r="E9" i="28"/>
  <c r="E23" i="28"/>
  <c r="E31" i="28"/>
  <c r="E13" i="28"/>
  <c r="E56" i="28"/>
  <c r="E22" i="28"/>
  <c r="E35" i="28"/>
  <c r="E47" i="28"/>
  <c r="E39" i="28"/>
  <c r="E40" i="28"/>
  <c r="E49" i="28"/>
  <c r="E27" i="28"/>
  <c r="E45" i="28"/>
  <c r="E29" i="28"/>
  <c r="E30" i="28"/>
  <c r="E44" i="28"/>
  <c r="E36" i="28"/>
  <c r="E33" i="28"/>
  <c r="E54" i="28"/>
  <c r="E19" i="28"/>
  <c r="E51" i="28"/>
  <c r="E12" i="28"/>
  <c r="E17" i="28"/>
  <c r="E41" i="28"/>
  <c r="E38" i="28"/>
  <c r="E15" i="28"/>
  <c r="E42" i="28"/>
  <c r="E50" i="28"/>
  <c r="E21" i="28"/>
  <c r="E34" i="28"/>
  <c r="E11" i="28"/>
  <c r="E43" i="28"/>
  <c r="E52" i="28"/>
  <c r="E24" i="28"/>
  <c r="E37" i="28"/>
  <c r="E25" i="28"/>
  <c r="E16" i="28"/>
  <c r="F23" i="28"/>
  <c r="F8" i="28"/>
  <c r="G8" i="28" s="1"/>
  <c r="H8" i="28" s="1"/>
  <c r="F31" i="28"/>
  <c r="G31" i="28" s="1"/>
  <c r="H31" i="28" s="1"/>
  <c r="F9" i="28"/>
  <c r="G9" i="28" s="1"/>
  <c r="H9" i="28" s="1"/>
  <c r="F13" i="28"/>
  <c r="G13" i="28" s="1"/>
  <c r="H13" i="28" s="1"/>
  <c r="F41" i="28"/>
  <c r="G41" i="28" s="1"/>
  <c r="H41" i="28" s="1"/>
  <c r="F14" i="28"/>
  <c r="G14" i="28" s="1"/>
  <c r="H14" i="28" s="1"/>
  <c r="F44" i="28"/>
  <c r="G44" i="28" s="1"/>
  <c r="H44" i="28" s="1"/>
  <c r="F56" i="28"/>
  <c r="G56" i="28" s="1"/>
  <c r="H56" i="28" s="1"/>
  <c r="F36" i="28"/>
  <c r="G36" i="28" s="1"/>
  <c r="H36" i="28" s="1"/>
  <c r="F46" i="28"/>
  <c r="G46" i="28" s="1"/>
  <c r="H46" i="28" s="1"/>
  <c r="F33" i="28"/>
  <c r="G33" i="28" s="1"/>
  <c r="H33" i="28" s="1"/>
  <c r="F22" i="28"/>
  <c r="G22" i="28" s="1"/>
  <c r="H22" i="28" s="1"/>
  <c r="F54" i="28"/>
  <c r="G54" i="28" s="1"/>
  <c r="H54" i="28" s="1"/>
  <c r="F48" i="28"/>
  <c r="G48" i="28" s="1"/>
  <c r="H48" i="28" s="1"/>
  <c r="F19" i="28"/>
  <c r="G19" i="28" s="1"/>
  <c r="H19" i="28" s="1"/>
  <c r="F35" i="28"/>
  <c r="G35" i="28" s="1"/>
  <c r="H35" i="28" s="1"/>
  <c r="F51" i="28"/>
  <c r="G51" i="28" s="1"/>
  <c r="H51" i="28" s="1"/>
  <c r="F10" i="28"/>
  <c r="G10" i="28" s="1"/>
  <c r="H10" i="28" s="1"/>
  <c r="F38" i="28"/>
  <c r="G38" i="28" s="1"/>
  <c r="H38" i="28" s="1"/>
  <c r="F12" i="28"/>
  <c r="G12" i="28" s="1"/>
  <c r="H12" i="28" s="1"/>
  <c r="F17" i="28"/>
  <c r="G17" i="28" s="1"/>
  <c r="H17" i="28" s="1"/>
  <c r="F47" i="28"/>
  <c r="G47" i="28" s="1"/>
  <c r="H47" i="28" s="1"/>
  <c r="F15" i="28"/>
  <c r="G15" i="28" s="1"/>
  <c r="H15" i="28" s="1"/>
  <c r="F55" i="28"/>
  <c r="G55" i="28" s="1"/>
  <c r="H55" i="28" s="1"/>
  <c r="F16" i="28"/>
  <c r="G16" i="28" s="1"/>
  <c r="H16" i="28" s="1"/>
  <c r="F39" i="28"/>
  <c r="G39" i="28" s="1"/>
  <c r="H39" i="28" s="1"/>
  <c r="F25" i="28"/>
  <c r="G25" i="28" s="1"/>
  <c r="H25" i="28" s="1"/>
  <c r="F57" i="28"/>
  <c r="G57" i="28" s="1"/>
  <c r="H57" i="28" s="1"/>
  <c r="F42" i="28"/>
  <c r="G42" i="28" s="1"/>
  <c r="H42" i="28" s="1"/>
  <c r="F40" i="28"/>
  <c r="G40" i="28" s="1"/>
  <c r="H40" i="28" s="1"/>
  <c r="F50" i="28"/>
  <c r="G50" i="28" s="1"/>
  <c r="H50" i="28" s="1"/>
  <c r="F53" i="28"/>
  <c r="G53" i="28" s="1"/>
  <c r="H53" i="28" s="1"/>
  <c r="F21" i="28"/>
  <c r="G21" i="28" s="1"/>
  <c r="H21" i="28" s="1"/>
  <c r="F49" i="28"/>
  <c r="G49" i="28" s="1"/>
  <c r="H49" i="28" s="1"/>
  <c r="F34" i="28"/>
  <c r="G34" i="28" s="1"/>
  <c r="H34" i="28" s="1"/>
  <c r="F32" i="28"/>
  <c r="G32" i="28" s="1"/>
  <c r="H32" i="28" s="1"/>
  <c r="F11" i="28"/>
  <c r="G11" i="28" s="1"/>
  <c r="H11" i="28" s="1"/>
  <c r="F27" i="28"/>
  <c r="G27" i="28" s="1"/>
  <c r="H27" i="28" s="1"/>
  <c r="F43" i="28"/>
  <c r="G43" i="28" s="1"/>
  <c r="H43" i="28" s="1"/>
  <c r="F18" i="28"/>
  <c r="G18" i="28" s="1"/>
  <c r="H18" i="28" s="1"/>
  <c r="F52" i="28"/>
  <c r="G52" i="28" s="1"/>
  <c r="H52" i="28" s="1"/>
  <c r="F45" i="28"/>
  <c r="G45" i="28" s="1"/>
  <c r="H45" i="28" s="1"/>
  <c r="F24" i="28"/>
  <c r="G24" i="28" s="1"/>
  <c r="H24" i="28" s="1"/>
  <c r="F28" i="28"/>
  <c r="G28" i="28" s="1"/>
  <c r="H28" i="28" s="1"/>
  <c r="F37" i="28"/>
  <c r="G37" i="28" s="1"/>
  <c r="H37" i="28" s="1"/>
  <c r="F29" i="28"/>
  <c r="G29" i="28" s="1"/>
  <c r="H29" i="28" s="1"/>
  <c r="F26" i="28"/>
  <c r="G26" i="28" s="1"/>
  <c r="H26" i="28" s="1"/>
  <c r="F30" i="28"/>
  <c r="G30" i="28" s="1"/>
  <c r="H30" i="28" s="1"/>
  <c r="E20" i="28"/>
  <c r="I20" i="28"/>
  <c r="J23" i="28"/>
  <c r="G23" i="28"/>
  <c r="H23" i="28" s="1"/>
  <c r="J8" i="28"/>
  <c r="J31" i="28"/>
  <c r="J9" i="28"/>
  <c r="J13" i="28"/>
  <c r="J41" i="28"/>
  <c r="J14" i="28"/>
  <c r="J44" i="28"/>
  <c r="J56" i="28"/>
  <c r="J36" i="28"/>
  <c r="J46" i="28"/>
  <c r="J33" i="28"/>
  <c r="J22" i="28"/>
  <c r="J54" i="28"/>
  <c r="J48" i="28"/>
  <c r="J19" i="28"/>
  <c r="J35" i="28"/>
  <c r="J51" i="28"/>
  <c r="J10" i="28"/>
  <c r="J38" i="28"/>
  <c r="J12" i="28"/>
  <c r="J17" i="28"/>
  <c r="J47" i="28"/>
  <c r="J15" i="28"/>
  <c r="J55" i="28"/>
  <c r="J16" i="28"/>
  <c r="J39" i="28"/>
  <c r="J25" i="28"/>
  <c r="J57" i="28"/>
  <c r="J42" i="28"/>
  <c r="J40" i="28"/>
  <c r="J50" i="28"/>
  <c r="J53" i="28"/>
  <c r="J21" i="28"/>
  <c r="J49" i="28"/>
  <c r="J34" i="28"/>
  <c r="J32" i="28"/>
  <c r="J11" i="28"/>
  <c r="J27" i="28"/>
  <c r="J43" i="28"/>
  <c r="J18" i="28"/>
  <c r="J52" i="28"/>
  <c r="J45" i="28"/>
  <c r="J24" i="28"/>
  <c r="J28" i="28"/>
  <c r="J37" i="28"/>
  <c r="J29" i="28"/>
  <c r="J26" i="28"/>
  <c r="J30" i="28"/>
  <c r="F20" i="28"/>
  <c r="L59" i="36"/>
  <c r="M8" i="36"/>
  <c r="D7" i="28" s="1"/>
  <c r="E7" i="28" l="1"/>
  <c r="E58" i="28" s="1"/>
  <c r="I7" i="28"/>
  <c r="J20" i="28"/>
  <c r="G20" i="28"/>
  <c r="H20" i="28" s="1"/>
  <c r="D58" i="28"/>
  <c r="D59" i="28" s="1"/>
  <c r="F7" i="28"/>
  <c r="M59" i="36"/>
  <c r="N8" i="36" s="1"/>
  <c r="F58" i="28" l="1"/>
  <c r="J7" i="28"/>
  <c r="G7" i="28"/>
  <c r="H7" i="28" s="1"/>
  <c r="N16" i="36"/>
  <c r="N9" i="36"/>
  <c r="N40" i="36"/>
  <c r="N48" i="36"/>
  <c r="N24" i="36"/>
  <c r="N32" i="36"/>
  <c r="N10" i="36"/>
  <c r="N56" i="36"/>
  <c r="N17" i="36"/>
  <c r="N31" i="36"/>
  <c r="N27" i="36"/>
  <c r="N30" i="36"/>
  <c r="N11" i="36"/>
  <c r="N36" i="36"/>
  <c r="N49" i="36"/>
  <c r="N23" i="36"/>
  <c r="N47" i="36"/>
  <c r="N57" i="36"/>
  <c r="N15" i="36"/>
  <c r="N14" i="36"/>
  <c r="N29" i="36"/>
  <c r="N46" i="36"/>
  <c r="N21" i="36"/>
  <c r="N44" i="36"/>
  <c r="N12" i="36"/>
  <c r="N35" i="36"/>
  <c r="N22" i="36"/>
  <c r="N51" i="36"/>
  <c r="N43" i="36"/>
  <c r="N26" i="36"/>
  <c r="N18" i="36"/>
  <c r="N13" i="36"/>
  <c r="N39" i="36"/>
  <c r="N52" i="36"/>
  <c r="N20" i="36"/>
  <c r="N55" i="36"/>
  <c r="N34" i="36"/>
  <c r="N37" i="36"/>
  <c r="N45" i="36"/>
  <c r="N42" i="36"/>
  <c r="N38" i="36"/>
  <c r="N25" i="36"/>
  <c r="N53" i="36"/>
  <c r="N19" i="36"/>
  <c r="N28" i="36"/>
  <c r="N33" i="36"/>
  <c r="N50" i="36"/>
  <c r="N54" i="36"/>
  <c r="N41" i="36"/>
  <c r="N58" i="36"/>
  <c r="J58" i="28" l="1"/>
  <c r="G58" i="28"/>
  <c r="N59" i="36"/>
  <c r="H58" i="28"/>
  <c r="I58" i="28"/>
  <c r="K4" i="28" l="1"/>
  <c r="K28" i="28" s="1"/>
  <c r="K25" i="28" l="1"/>
  <c r="K29" i="28"/>
  <c r="K20" i="28"/>
  <c r="L20" i="28" s="1"/>
  <c r="K54" i="28"/>
  <c r="K39" i="28"/>
  <c r="L39" i="28" s="1"/>
  <c r="K22" i="28"/>
  <c r="K38" i="28"/>
  <c r="K30" i="28"/>
  <c r="L30" i="28" s="1"/>
  <c r="K32" i="28"/>
  <c r="L32" i="28" s="1"/>
  <c r="K36" i="28"/>
  <c r="L36" i="28" s="1"/>
  <c r="K37" i="28"/>
  <c r="L37" i="28" s="1"/>
  <c r="K21" i="28"/>
  <c r="L21" i="28" s="1"/>
  <c r="K14" i="28"/>
  <c r="K15" i="28"/>
  <c r="K53" i="28"/>
  <c r="L53" i="28" s="1"/>
  <c r="K41" i="28"/>
  <c r="L41" i="28" s="1"/>
  <c r="K51" i="28"/>
  <c r="L51" i="28" s="1"/>
  <c r="K18" i="28"/>
  <c r="K13" i="28"/>
  <c r="L13" i="28" s="1"/>
  <c r="K47" i="28"/>
  <c r="L47" i="28" s="1"/>
  <c r="K50" i="28"/>
  <c r="K9" i="28"/>
  <c r="L9" i="28" s="1"/>
  <c r="K35" i="28"/>
  <c r="K43" i="28"/>
  <c r="L43" i="28" s="1"/>
  <c r="K7" i="28"/>
  <c r="K8" i="28"/>
  <c r="L8" i="28" s="1"/>
  <c r="K56" i="28"/>
  <c r="K17" i="28"/>
  <c r="L17" i="28" s="1"/>
  <c r="K16" i="28"/>
  <c r="L16" i="28" s="1"/>
  <c r="K42" i="28"/>
  <c r="L42" i="28" s="1"/>
  <c r="K34" i="28"/>
  <c r="L34" i="28" s="1"/>
  <c r="K31" i="28"/>
  <c r="L31" i="28" s="1"/>
  <c r="K33" i="28"/>
  <c r="K19" i="28"/>
  <c r="K40" i="28"/>
  <c r="L40" i="28" s="1"/>
  <c r="K27" i="28"/>
  <c r="L27" i="28" s="1"/>
  <c r="K45" i="28"/>
  <c r="L45" i="28" s="1"/>
  <c r="K26" i="28"/>
  <c r="L26" i="28" s="1"/>
  <c r="K44" i="28"/>
  <c r="L44" i="28" s="1"/>
  <c r="K12" i="28"/>
  <c r="L12" i="28" s="1"/>
  <c r="K55" i="28"/>
  <c r="L55" i="28" s="1"/>
  <c r="K57" i="28"/>
  <c r="L57" i="28" s="1"/>
  <c r="K49" i="28"/>
  <c r="L49" i="28" s="1"/>
  <c r="K23" i="28"/>
  <c r="L23" i="28" s="1"/>
  <c r="K46" i="28"/>
  <c r="K48" i="28"/>
  <c r="K10" i="28"/>
  <c r="L10" i="28" s="1"/>
  <c r="K11" i="28"/>
  <c r="K24" i="28"/>
  <c r="L24" i="28" s="1"/>
  <c r="K52" i="28"/>
  <c r="L52" i="28" s="1"/>
  <c r="L22" i="28"/>
  <c r="L54" i="28"/>
  <c r="L38" i="28"/>
  <c r="L19" i="28"/>
  <c r="L35" i="28"/>
  <c r="L14" i="28"/>
  <c r="L46" i="28"/>
  <c r="L11" i="28"/>
  <c r="L18" i="28"/>
  <c r="L50" i="28"/>
  <c r="L7" i="28"/>
  <c r="L15" i="28"/>
  <c r="L28" i="28"/>
  <c r="L48" i="28"/>
  <c r="L56" i="28"/>
  <c r="L25" i="28"/>
  <c r="L29" i="28"/>
  <c r="L33" i="28"/>
  <c r="M29" i="28" l="1"/>
  <c r="M48" i="28"/>
  <c r="M7" i="28"/>
  <c r="M11" i="28"/>
  <c r="M19" i="28"/>
  <c r="M52" i="28"/>
  <c r="M33" i="28"/>
  <c r="M25" i="28"/>
  <c r="M56" i="28"/>
  <c r="M28" i="28"/>
  <c r="M15" i="28"/>
  <c r="M50" i="28"/>
  <c r="M18" i="28"/>
  <c r="M46" i="28"/>
  <c r="M35" i="28"/>
  <c r="M38" i="28"/>
  <c r="M22" i="28"/>
  <c r="M24" i="28"/>
  <c r="M10" i="28"/>
  <c r="M49" i="28"/>
  <c r="M55" i="28"/>
  <c r="M44" i="28"/>
  <c r="M45" i="28"/>
  <c r="M40" i="28"/>
  <c r="M34" i="28"/>
  <c r="M16" i="28"/>
  <c r="M13" i="28"/>
  <c r="M51" i="28"/>
  <c r="M53" i="28"/>
  <c r="M37" i="28"/>
  <c r="M32" i="28"/>
  <c r="M39" i="28"/>
  <c r="M20" i="28"/>
  <c r="M9" i="28"/>
  <c r="M12" i="28"/>
  <c r="M26" i="28"/>
  <c r="M14" i="28"/>
  <c r="M54" i="28"/>
  <c r="M23" i="28"/>
  <c r="M57" i="28"/>
  <c r="M27" i="28"/>
  <c r="M31" i="28"/>
  <c r="M42" i="28"/>
  <c r="M17" i="28"/>
  <c r="M8" i="28"/>
  <c r="M43" i="28"/>
  <c r="M47" i="28"/>
  <c r="M41" i="28"/>
  <c r="M21" i="28"/>
  <c r="M36" i="28"/>
  <c r="M30" i="28"/>
  <c r="L58" i="28"/>
  <c r="N20" i="28" s="1"/>
  <c r="H20" i="42" s="1"/>
  <c r="K58" i="28"/>
  <c r="F20" i="42" l="1"/>
  <c r="D20" i="42"/>
  <c r="B20" i="42"/>
  <c r="G20" i="42"/>
  <c r="E20" i="42"/>
  <c r="C20" i="42"/>
  <c r="N11" i="28"/>
  <c r="H11" i="42" s="1"/>
  <c r="N15" i="28"/>
  <c r="H15" i="42" s="1"/>
  <c r="N12" i="28"/>
  <c r="H12" i="42" s="1"/>
  <c r="N29" i="28"/>
  <c r="H29" i="42" s="1"/>
  <c r="N21" i="28"/>
  <c r="H21" i="42" s="1"/>
  <c r="N19" i="28"/>
  <c r="H19" i="42" s="1"/>
  <c r="N10" i="28"/>
  <c r="H10" i="42" s="1"/>
  <c r="N49" i="28"/>
  <c r="H49" i="42" s="1"/>
  <c r="N44" i="28"/>
  <c r="H44" i="42" s="1"/>
  <c r="N16" i="28"/>
  <c r="H16" i="42" s="1"/>
  <c r="N51" i="28"/>
  <c r="H51" i="42" s="1"/>
  <c r="N17" i="28"/>
  <c r="H17" i="42" s="1"/>
  <c r="N33" i="28"/>
  <c r="H33" i="42" s="1"/>
  <c r="N32" i="28"/>
  <c r="H32" i="42" s="1"/>
  <c r="N42" i="28"/>
  <c r="H42" i="42" s="1"/>
  <c r="N39" i="28"/>
  <c r="H39" i="42" s="1"/>
  <c r="N31" i="28"/>
  <c r="H31" i="42" s="1"/>
  <c r="N46" i="28"/>
  <c r="H46" i="42" s="1"/>
  <c r="N23" i="28"/>
  <c r="H23" i="42" s="1"/>
  <c r="N50" i="28"/>
  <c r="H50" i="42" s="1"/>
  <c r="N54" i="28"/>
  <c r="H54" i="42" s="1"/>
  <c r="N27" i="28"/>
  <c r="H27" i="42" s="1"/>
  <c r="N25" i="28"/>
  <c r="H25" i="42" s="1"/>
  <c r="N37" i="28"/>
  <c r="H37" i="42" s="1"/>
  <c r="N38" i="28"/>
  <c r="H38" i="42" s="1"/>
  <c r="N14" i="28"/>
  <c r="H14" i="42" s="1"/>
  <c r="N43" i="28"/>
  <c r="H43" i="42" s="1"/>
  <c r="N48" i="28"/>
  <c r="H48" i="42" s="1"/>
  <c r="N36" i="28"/>
  <c r="H36" i="42" s="1"/>
  <c r="N52" i="28"/>
  <c r="H52" i="42" s="1"/>
  <c r="N55" i="28"/>
  <c r="H55" i="42" s="1"/>
  <c r="N35" i="28"/>
  <c r="H35" i="42" s="1"/>
  <c r="N18" i="28"/>
  <c r="H18" i="42" s="1"/>
  <c r="N41" i="28"/>
  <c r="H41" i="42" s="1"/>
  <c r="N7" i="28"/>
  <c r="H7" i="42" s="1"/>
  <c r="M58" i="28"/>
  <c r="N40" i="28"/>
  <c r="H40" i="42" s="1"/>
  <c r="N45" i="28"/>
  <c r="H45" i="42" s="1"/>
  <c r="N28" i="28"/>
  <c r="H28" i="42" s="1"/>
  <c r="N24" i="28"/>
  <c r="H24" i="42" s="1"/>
  <c r="N53" i="28"/>
  <c r="H53" i="42" s="1"/>
  <c r="N56" i="28"/>
  <c r="H56" i="42" s="1"/>
  <c r="N22" i="28"/>
  <c r="H22" i="42" s="1"/>
  <c r="N34" i="28"/>
  <c r="H34" i="42" s="1"/>
  <c r="N47" i="28"/>
  <c r="H47" i="42" s="1"/>
  <c r="N9" i="28"/>
  <c r="H9" i="42" s="1"/>
  <c r="N26" i="28"/>
  <c r="H26" i="42" s="1"/>
  <c r="N8" i="28"/>
  <c r="H8" i="42" s="1"/>
  <c r="N57" i="28"/>
  <c r="H57" i="42" s="1"/>
  <c r="N30" i="28"/>
  <c r="H30" i="42" s="1"/>
  <c r="N13" i="28"/>
  <c r="H13" i="42" s="1"/>
  <c r="H58" i="45" l="1"/>
  <c r="I20" i="45"/>
  <c r="I20" i="42"/>
  <c r="Q20" i="42" s="1"/>
  <c r="H58" i="42"/>
  <c r="F13" i="42"/>
  <c r="D13" i="42"/>
  <c r="B13" i="42"/>
  <c r="G13" i="42"/>
  <c r="E13" i="42"/>
  <c r="C13" i="42"/>
  <c r="F57" i="42"/>
  <c r="D57" i="42"/>
  <c r="B57" i="42"/>
  <c r="G57" i="42"/>
  <c r="E57" i="42"/>
  <c r="C57" i="42"/>
  <c r="F26" i="42"/>
  <c r="D26" i="42"/>
  <c r="B26" i="42"/>
  <c r="G26" i="42"/>
  <c r="E26" i="42"/>
  <c r="C26" i="42"/>
  <c r="F47" i="42"/>
  <c r="D47" i="42"/>
  <c r="B47" i="42"/>
  <c r="G47" i="42"/>
  <c r="E47" i="42"/>
  <c r="C47" i="42"/>
  <c r="I47" i="45" s="1"/>
  <c r="F22" i="42"/>
  <c r="D22" i="42"/>
  <c r="B22" i="42"/>
  <c r="G22" i="42"/>
  <c r="E22" i="42"/>
  <c r="C22" i="42"/>
  <c r="F53" i="42"/>
  <c r="D53" i="42"/>
  <c r="B53" i="42"/>
  <c r="G53" i="42"/>
  <c r="E53" i="42"/>
  <c r="C53" i="42"/>
  <c r="F28" i="42"/>
  <c r="D28" i="42"/>
  <c r="B28" i="42"/>
  <c r="G28" i="42"/>
  <c r="E28" i="42"/>
  <c r="C28" i="42"/>
  <c r="F40" i="42"/>
  <c r="D40" i="42"/>
  <c r="B40" i="42"/>
  <c r="G40" i="42"/>
  <c r="E40" i="42"/>
  <c r="C40" i="42"/>
  <c r="F7" i="42"/>
  <c r="D7" i="42"/>
  <c r="B7" i="42"/>
  <c r="G7" i="42"/>
  <c r="E7" i="42"/>
  <c r="C7" i="42"/>
  <c r="F18" i="42"/>
  <c r="D18" i="42"/>
  <c r="B18" i="42"/>
  <c r="G18" i="42"/>
  <c r="E18" i="42"/>
  <c r="C18" i="42"/>
  <c r="F55" i="42"/>
  <c r="D55" i="42"/>
  <c r="B55" i="42"/>
  <c r="G55" i="42"/>
  <c r="E55" i="42"/>
  <c r="C55" i="42"/>
  <c r="F36" i="42"/>
  <c r="D36" i="42"/>
  <c r="B36" i="42"/>
  <c r="G36" i="42"/>
  <c r="E36" i="42"/>
  <c r="C36" i="42"/>
  <c r="F43" i="42"/>
  <c r="D43" i="42"/>
  <c r="B43" i="42"/>
  <c r="G43" i="42"/>
  <c r="E43" i="42"/>
  <c r="C43" i="42"/>
  <c r="F38" i="42"/>
  <c r="D38" i="42"/>
  <c r="B38" i="42"/>
  <c r="G38" i="42"/>
  <c r="E38" i="42"/>
  <c r="C38" i="42"/>
  <c r="F25" i="42"/>
  <c r="D25" i="42"/>
  <c r="B25" i="42"/>
  <c r="G25" i="42"/>
  <c r="E25" i="42"/>
  <c r="C25" i="42"/>
  <c r="F54" i="42"/>
  <c r="D54" i="42"/>
  <c r="B54" i="42"/>
  <c r="G54" i="42"/>
  <c r="E54" i="42"/>
  <c r="C54" i="42"/>
  <c r="F23" i="42"/>
  <c r="D23" i="42"/>
  <c r="B23" i="42"/>
  <c r="G23" i="42"/>
  <c r="E23" i="42"/>
  <c r="C23" i="42"/>
  <c r="F31" i="42"/>
  <c r="D31" i="42"/>
  <c r="B31" i="42"/>
  <c r="G31" i="42"/>
  <c r="E31" i="42"/>
  <c r="C31" i="42"/>
  <c r="I31" i="45" s="1"/>
  <c r="F42" i="42"/>
  <c r="D42" i="42"/>
  <c r="B42" i="42"/>
  <c r="G42" i="42"/>
  <c r="E42" i="42"/>
  <c r="C42" i="42"/>
  <c r="F33" i="42"/>
  <c r="D33" i="42"/>
  <c r="B33" i="42"/>
  <c r="G33" i="42"/>
  <c r="E33" i="42"/>
  <c r="C33" i="42"/>
  <c r="F51" i="42"/>
  <c r="D51" i="42"/>
  <c r="B51" i="42"/>
  <c r="G51" i="42"/>
  <c r="E51" i="42"/>
  <c r="C51" i="42"/>
  <c r="F44" i="42"/>
  <c r="D44" i="42"/>
  <c r="B44" i="42"/>
  <c r="G44" i="42"/>
  <c r="E44" i="42"/>
  <c r="C44" i="42"/>
  <c r="F10" i="42"/>
  <c r="D10" i="42"/>
  <c r="B10" i="42"/>
  <c r="G10" i="42"/>
  <c r="E10" i="42"/>
  <c r="C10" i="42"/>
  <c r="F21" i="42"/>
  <c r="D21" i="42"/>
  <c r="B21" i="42"/>
  <c r="G21" i="42"/>
  <c r="E21" i="42"/>
  <c r="C21" i="42"/>
  <c r="F12" i="42"/>
  <c r="D12" i="42"/>
  <c r="B12" i="42"/>
  <c r="G12" i="42"/>
  <c r="E12" i="42"/>
  <c r="C12" i="42"/>
  <c r="F11" i="42"/>
  <c r="D11" i="42"/>
  <c r="B11" i="42"/>
  <c r="G11" i="42"/>
  <c r="E11" i="42"/>
  <c r="C11" i="42"/>
  <c r="I11" i="45" s="1"/>
  <c r="F30" i="42"/>
  <c r="D30" i="42"/>
  <c r="B30" i="42"/>
  <c r="G30" i="42"/>
  <c r="E30" i="42"/>
  <c r="C30" i="42"/>
  <c r="F8" i="42"/>
  <c r="D8" i="42"/>
  <c r="B8" i="42"/>
  <c r="G8" i="42"/>
  <c r="E8" i="42"/>
  <c r="C8" i="42"/>
  <c r="F9" i="42"/>
  <c r="D9" i="42"/>
  <c r="B9" i="42"/>
  <c r="G9" i="42"/>
  <c r="E9" i="42"/>
  <c r="C9" i="42"/>
  <c r="F34" i="42"/>
  <c r="D34" i="42"/>
  <c r="B34" i="42"/>
  <c r="G34" i="42"/>
  <c r="E34" i="42"/>
  <c r="C34" i="42"/>
  <c r="F56" i="42"/>
  <c r="D56" i="42"/>
  <c r="B56" i="42"/>
  <c r="G56" i="42"/>
  <c r="E56" i="42"/>
  <c r="C56" i="42"/>
  <c r="F24" i="42"/>
  <c r="D24" i="42"/>
  <c r="I24" i="45" s="1"/>
  <c r="B24" i="42"/>
  <c r="G24" i="42"/>
  <c r="E24" i="42"/>
  <c r="C24" i="42"/>
  <c r="F45" i="42"/>
  <c r="D45" i="42"/>
  <c r="B45" i="42"/>
  <c r="G45" i="42"/>
  <c r="E45" i="42"/>
  <c r="C45" i="42"/>
  <c r="F41" i="42"/>
  <c r="D41" i="42"/>
  <c r="B41" i="42"/>
  <c r="G41" i="42"/>
  <c r="E41" i="42"/>
  <c r="C41" i="42"/>
  <c r="F35" i="42"/>
  <c r="D35" i="42"/>
  <c r="B35" i="42"/>
  <c r="G35" i="42"/>
  <c r="E35" i="42"/>
  <c r="C35" i="42"/>
  <c r="F52" i="42"/>
  <c r="D52" i="42"/>
  <c r="B52" i="42"/>
  <c r="G52" i="42"/>
  <c r="E52" i="42"/>
  <c r="C52" i="42"/>
  <c r="F48" i="42"/>
  <c r="D48" i="42"/>
  <c r="B48" i="42"/>
  <c r="G48" i="42"/>
  <c r="E48" i="42"/>
  <c r="C48" i="42"/>
  <c r="F14" i="42"/>
  <c r="D14" i="42"/>
  <c r="B14" i="42"/>
  <c r="G14" i="42"/>
  <c r="E14" i="42"/>
  <c r="C14" i="42"/>
  <c r="F37" i="42"/>
  <c r="D37" i="42"/>
  <c r="B37" i="42"/>
  <c r="G37" i="42"/>
  <c r="E37" i="42"/>
  <c r="C37" i="42"/>
  <c r="F27" i="42"/>
  <c r="D27" i="42"/>
  <c r="B27" i="42"/>
  <c r="G27" i="42"/>
  <c r="E27" i="42"/>
  <c r="C27" i="42"/>
  <c r="I27" i="45" s="1"/>
  <c r="F50" i="42"/>
  <c r="D50" i="42"/>
  <c r="B50" i="42"/>
  <c r="G50" i="42"/>
  <c r="E50" i="42"/>
  <c r="C50" i="42"/>
  <c r="F46" i="42"/>
  <c r="D46" i="42"/>
  <c r="B46" i="42"/>
  <c r="G46" i="42"/>
  <c r="E46" i="42"/>
  <c r="C46" i="42"/>
  <c r="F39" i="42"/>
  <c r="D39" i="42"/>
  <c r="B39" i="42"/>
  <c r="G39" i="42"/>
  <c r="E39" i="42"/>
  <c r="C39" i="42"/>
  <c r="F32" i="42"/>
  <c r="D32" i="42"/>
  <c r="B32" i="42"/>
  <c r="G32" i="42"/>
  <c r="E32" i="42"/>
  <c r="C32" i="42"/>
  <c r="F17" i="42"/>
  <c r="D17" i="42"/>
  <c r="B17" i="42"/>
  <c r="G17" i="42"/>
  <c r="E17" i="42"/>
  <c r="C17" i="42"/>
  <c r="F16" i="42"/>
  <c r="D16" i="42"/>
  <c r="B16" i="42"/>
  <c r="G16" i="42"/>
  <c r="E16" i="42"/>
  <c r="C16" i="42"/>
  <c r="F49" i="42"/>
  <c r="D49" i="42"/>
  <c r="B49" i="42"/>
  <c r="G49" i="42"/>
  <c r="E49" i="42"/>
  <c r="C49" i="42"/>
  <c r="F19" i="42"/>
  <c r="D19" i="42"/>
  <c r="B19" i="42"/>
  <c r="G19" i="42"/>
  <c r="E19" i="42"/>
  <c r="C19" i="42"/>
  <c r="I19" i="45" s="1"/>
  <c r="F29" i="42"/>
  <c r="D29" i="42"/>
  <c r="B29" i="42"/>
  <c r="G29" i="42"/>
  <c r="E29" i="42"/>
  <c r="C29" i="42"/>
  <c r="F15" i="42"/>
  <c r="D15" i="42"/>
  <c r="B15" i="42"/>
  <c r="G15" i="42"/>
  <c r="E15" i="42"/>
  <c r="C15" i="42"/>
  <c r="I15" i="45" s="1"/>
  <c r="N58" i="28"/>
  <c r="I32" i="45" l="1"/>
  <c r="I8" i="45"/>
  <c r="I44" i="45"/>
  <c r="I36" i="45"/>
  <c r="I40" i="45"/>
  <c r="I49" i="45"/>
  <c r="I17" i="45"/>
  <c r="I50" i="45"/>
  <c r="E58" i="45"/>
  <c r="I30" i="45"/>
  <c r="B58" i="45"/>
  <c r="I10" i="45"/>
  <c r="I25" i="45"/>
  <c r="I7" i="45"/>
  <c r="I22" i="45"/>
  <c r="I26" i="45"/>
  <c r="I39" i="45"/>
  <c r="I48" i="45"/>
  <c r="I35" i="45"/>
  <c r="I56" i="45"/>
  <c r="I12" i="45"/>
  <c r="I51" i="45"/>
  <c r="I23" i="45"/>
  <c r="I43" i="45"/>
  <c r="I55" i="45"/>
  <c r="C58" i="45"/>
  <c r="D58" i="45"/>
  <c r="I28" i="45"/>
  <c r="I16" i="45"/>
  <c r="I52" i="45"/>
  <c r="G58" i="45"/>
  <c r="I29" i="45"/>
  <c r="I37" i="45"/>
  <c r="I45" i="45"/>
  <c r="I9" i="45"/>
  <c r="I42" i="45"/>
  <c r="I13" i="45"/>
  <c r="I46" i="45"/>
  <c r="I14" i="45"/>
  <c r="I41" i="45"/>
  <c r="I34" i="45"/>
  <c r="I21" i="45"/>
  <c r="I33" i="45"/>
  <c r="I54" i="45"/>
  <c r="I38" i="45"/>
  <c r="I18" i="45"/>
  <c r="F58" i="45"/>
  <c r="I53" i="45"/>
  <c r="I57" i="45"/>
  <c r="I16" i="42"/>
  <c r="Q16" i="42" s="1"/>
  <c r="I46" i="42"/>
  <c r="Q46" i="42" s="1"/>
  <c r="I27" i="42"/>
  <c r="Q27" i="42" s="1"/>
  <c r="I52" i="42"/>
  <c r="Q52" i="42" s="1"/>
  <c r="I24" i="42"/>
  <c r="Q24" i="42" s="1"/>
  <c r="I8" i="42"/>
  <c r="Q8" i="42" s="1"/>
  <c r="I11" i="42"/>
  <c r="Q11" i="42" s="1"/>
  <c r="I21" i="42"/>
  <c r="Q21" i="42" s="1"/>
  <c r="I44" i="42"/>
  <c r="Q44" i="42" s="1"/>
  <c r="I33" i="42"/>
  <c r="Q33" i="42" s="1"/>
  <c r="I31" i="42"/>
  <c r="Q31" i="42" s="1"/>
  <c r="I54" i="42"/>
  <c r="Q54" i="42" s="1"/>
  <c r="I38" i="42"/>
  <c r="Q38" i="42" s="1"/>
  <c r="I36" i="42"/>
  <c r="Q36" i="42" s="1"/>
  <c r="I18" i="42"/>
  <c r="Q18" i="42" s="1"/>
  <c r="I40" i="42"/>
  <c r="Q40" i="42" s="1"/>
  <c r="I53" i="42"/>
  <c r="Q53" i="42" s="1"/>
  <c r="I47" i="42"/>
  <c r="Q47" i="42" s="1"/>
  <c r="I57" i="42"/>
  <c r="Q57" i="42" s="1"/>
  <c r="I15" i="42"/>
  <c r="Q15" i="42" s="1"/>
  <c r="I19" i="42"/>
  <c r="Q19" i="42" s="1"/>
  <c r="I32" i="42"/>
  <c r="Q32" i="42" s="1"/>
  <c r="I14" i="42"/>
  <c r="Q14" i="42" s="1"/>
  <c r="I41" i="42"/>
  <c r="Q41" i="42" s="1"/>
  <c r="I34" i="42"/>
  <c r="Q34" i="42" s="1"/>
  <c r="I29" i="42"/>
  <c r="Q29" i="42" s="1"/>
  <c r="I49" i="42"/>
  <c r="Q49" i="42" s="1"/>
  <c r="I17" i="42"/>
  <c r="Q17" i="42" s="1"/>
  <c r="I39" i="42"/>
  <c r="Q39" i="42" s="1"/>
  <c r="I50" i="42"/>
  <c r="Q50" i="42" s="1"/>
  <c r="I37" i="42"/>
  <c r="Q37" i="42" s="1"/>
  <c r="I48" i="42"/>
  <c r="Q48" i="42" s="1"/>
  <c r="I35" i="42"/>
  <c r="Q35" i="42" s="1"/>
  <c r="I45" i="42"/>
  <c r="Q45" i="42" s="1"/>
  <c r="I56" i="42"/>
  <c r="Q56" i="42" s="1"/>
  <c r="I9" i="42"/>
  <c r="Q9" i="42" s="1"/>
  <c r="I30" i="42"/>
  <c r="Q30" i="42" s="1"/>
  <c r="I12" i="42"/>
  <c r="Q12" i="42" s="1"/>
  <c r="I10" i="42"/>
  <c r="Q10" i="42" s="1"/>
  <c r="I51" i="42"/>
  <c r="Q51" i="42" s="1"/>
  <c r="I42" i="42"/>
  <c r="Q42" i="42" s="1"/>
  <c r="I23" i="42"/>
  <c r="Q23" i="42" s="1"/>
  <c r="I25" i="42"/>
  <c r="Q25" i="42" s="1"/>
  <c r="I43" i="42"/>
  <c r="Q43" i="42" s="1"/>
  <c r="I55" i="42"/>
  <c r="Q55" i="42" s="1"/>
  <c r="I7" i="42"/>
  <c r="Q7" i="42" s="1"/>
  <c r="I28" i="42"/>
  <c r="Q28" i="42" s="1"/>
  <c r="I22" i="42"/>
  <c r="Q22" i="42" s="1"/>
  <c r="I26" i="42"/>
  <c r="Q26" i="42" s="1"/>
  <c r="I13" i="42"/>
  <c r="Q13" i="42" s="1"/>
  <c r="B58" i="42"/>
  <c r="E58" i="42"/>
  <c r="F58" i="42"/>
  <c r="C58" i="42"/>
  <c r="G58" i="42"/>
  <c r="D58" i="42"/>
  <c r="I58" i="45" l="1"/>
  <c r="I58" i="42"/>
  <c r="Q58" i="42" s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<sst xmlns="http://schemas.openxmlformats.org/spreadsheetml/2006/main" count="716" uniqueCount="223">
  <si>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</si>
  <si>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</si>
  <si>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</si>
  <si>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</si>
  <si>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</si>
  <si>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</si>
  <si>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</si>
  <si>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</si>
  <si>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</si>
  <si>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</si>
  <si>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</si>
  <si>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</si>
  <si>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</si>
  <si>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</si>
  <si>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</si>
  <si>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</si>
  <si>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</si>
  <si>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</si>
  <si>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</si>
  <si>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</si>
  <si>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</si>
  <si>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</si>
  <si>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</si>
  <si>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</si>
  <si>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</si>
  <si>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</si>
  <si>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</si>
  <si>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</si>
  <si>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</si>
  <si>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</si>
  <si>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</si>
  <si>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</si>
  <si>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</si>
  <si>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</si>
  <si>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</si>
  <si>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</si>
  <si>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</si>
  <si>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</si>
  <si>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</si>
  <si>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</si>
  <si>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</si>
  <si>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</si>
  <si>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</si>
  <si>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</si>
  <si>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</si>
  <si>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</si>
  <si>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</si>
  <si>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</si>
  <si>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</si>
  <si>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</si>
  <si>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</si>
  <si>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</si>
  <si>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</si>
  <si>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</si>
  <si>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</si>
  <si>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</si>
  <si>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</si>
  <si>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</si>
  <si>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</si>
  <si>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</si>
  <si>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</si>
  <si>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</si>
  <si>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</si>
  <si>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</si>
  <si>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</si>
  <si>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</si>
  <si>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</si>
  <si>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</si>
  <si>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</si>
  <si>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</si>
  <si>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</si>
  <si>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</si>
  <si>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</si>
  <si>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</si>
  <si>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MONTO ESTIMADO DE GASOLINAS</t>
  </si>
  <si>
    <t>MONTO ESTIMADO DE PARTICIPACIONES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</si>
  <si>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</si>
  <si>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</si>
  <si>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</si>
  <si>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</si>
  <si>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</si>
  <si>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</si>
  <si>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</si>
  <si>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</si>
  <si>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</si>
  <si>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</si>
  <si>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</si>
  <si>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</si>
  <si>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</si>
  <si>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</si>
  <si>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</si>
  <si>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</si>
  <si>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</si>
  <si>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</si>
  <si>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</si>
  <si>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</si>
  <si>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</si>
  <si>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</si>
  <si>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</si>
  <si>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</si>
  <si>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</si>
  <si>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</si>
  <si>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</si>
  <si>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</si>
  <si>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</si>
  <si>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</si>
  <si>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</si>
  <si>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</si>
  <si>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</si>
  <si>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</si>
  <si>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</si>
  <si>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</si>
  <si>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</si>
  <si>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</si>
  <si>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</si>
  <si>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</si>
  <si>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</si>
  <si>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</si>
  <si>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</si>
  <si>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</si>
  <si>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</si>
  <si>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</si>
  <si>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</si>
  <si>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</si>
  <si>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</si>
  <si>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</si>
  <si>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</si>
  <si>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</si>
  <si>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</si>
  <si>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</si>
  <si>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</si>
  <si>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</si>
  <si>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</si>
  <si>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</si>
  <si>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</si>
  <si>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</si>
  <si>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</si>
  <si>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</si>
  <si>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</si>
  <si>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</si>
  <si>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</si>
  <si>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</si>
  <si>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PARTICIPACIONES ESTIMADAS 2016</t>
  </si>
  <si>
    <t>MONTO A DISMINUIR EN MUNICIPIOS CON CRECIMIENTO SUPERIOR A 2015 MÁS INFLACIÓN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</si>
  <si>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</si>
  <si>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</si>
  <si>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</si>
  <si>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</si>
  <si>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</si>
  <si>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</si>
  <si>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</si>
  <si>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</si>
  <si>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</si>
  <si>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</si>
  <si>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</si>
  <si>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DIRECCIÓN DE COORDINACIÓN Y PLANEACIÓN HACENDARIA</t>
  </si>
  <si>
    <t>Fondo de Fiscalización y Recaudación (FOFIR) *</t>
  </si>
  <si>
    <t>Impuesto sobre Adquisición de Vehículos Nuevos (ISAN) y su Compensación</t>
  </si>
  <si>
    <t>Fondo sobre Extracción de Hidrocarburos</t>
  </si>
  <si>
    <t>FEXHI</t>
  </si>
  <si>
    <t>Estimación de Participaciones para 2016</t>
  </si>
  <si>
    <t>COEFICIENTE DEFINITIVO 2016</t>
  </si>
  <si>
    <t>PARTICIPACIONES PAGADAS 2015 MÁS INFLACIÓN</t>
  </si>
  <si>
    <t xml:space="preserve"> DIFERENCIA ENTRE PARTICIPACIONES ESTIMADAS 2016 MENOS PARTICIPACIONES 2015 MÁS INFLACIÓN</t>
  </si>
  <si>
    <t>MONTOS 2015 MÁS INFLACIÓN DE MUNICIPIOS CON PARTICIPACIÓN  INFERIOR EN 2016</t>
  </si>
  <si>
    <t>MONTO NECESARIO PARA ALCANZAR 2015 MÁS INFLACIÓN
"COMPENSACIÓN"</t>
  </si>
  <si>
    <t>MONTOS 2016 DE MUNICIPIOS CON PARTICIPACIÓN SUPERIOR A 2015 MÁS INFLACIÓN</t>
  </si>
  <si>
    <t>MONTO 2016 POR ENCIMA DE 2015 MÁS INFLACIÓN</t>
  </si>
  <si>
    <t>MONTO A DISTRIBUIR EN 2016 PARA GARANTIZAR AL MENOS EL PAGO DE 2015 MÁS INFLACIÓN</t>
  </si>
  <si>
    <t>DETERMINACIÓN INCREMENTO 2016 vs PAGO 2015 MÁS INFLACIÓN</t>
  </si>
  <si>
    <t>* 4.19%DE CRECIMIENTO DE ESTIMACIÓN 2016 RESPECTO 2015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</si>
  <si>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</si>
  <si>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</si>
  <si>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</si>
  <si>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</si>
  <si>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</si>
  <si>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</si>
  <si>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</si>
  <si>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</si>
  <si>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</si>
  <si>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DETERMINACIÓN PRELIMINAR DE LOS COEFICIENTES DE PARTICIPACIÓN DE RECURSOS A MUNICIPIOS POR VARIABLE (ARTÍCULO14 FRACC II LCH 2016)</t>
  </si>
  <si>
    <t>*2.13% INFLACIÓN ANUAL 2016 ESPERADA</t>
  </si>
  <si>
    <t>DETERMINACIÓN  DEL  COEFICIENTE DEFINITIVO DE PARTICIPACIÓN DE RECURSOS A MUNICIPIOS PARA 2016
 (ARTÍCULO 19 LCHNL 2016)</t>
  </si>
  <si>
    <t>PARTICIPACIONES PAGADAS 2015
FGP, FFM, FOFIR, IEPS, ISAN, FEXHI</t>
  </si>
  <si>
    <t>FOFIR</t>
  </si>
  <si>
    <r>
      <t xml:space="preserve">Impuesto sobre la Venta Final de Gasolinas y Diesel (IEPSGD)
 </t>
    </r>
    <r>
      <rPr>
        <sz val="8"/>
        <rFont val="Arial"/>
        <family val="2"/>
      </rPr>
      <t>(Distribución Art 14 Fracc II)</t>
    </r>
  </si>
  <si>
    <t>PROPORCION DE RECAUDACIÓN</t>
  </si>
  <si>
    <t>RECAUDACIÓN PONDERADO POR EFICIENCIA</t>
  </si>
  <si>
    <t>PROYECCIÓN DE POBLACIÓN 2015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</si>
  <si>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</si>
  <si>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</si>
  <si>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</si>
  <si>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</si>
  <si>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FACTURACIÓN  2014
(2010-2014)</t>
  </si>
  <si>
    <t>RECAUDACIÓN 2015</t>
  </si>
  <si>
    <t>Enero</t>
  </si>
  <si>
    <t>Febrero</t>
  </si>
  <si>
    <t>Marzo</t>
  </si>
  <si>
    <t>Abril</t>
  </si>
  <si>
    <t>Mayo</t>
  </si>
  <si>
    <t>Junio</t>
  </si>
  <si>
    <t>Observado 1er Semestre</t>
  </si>
  <si>
    <t>Julio</t>
  </si>
  <si>
    <t>Agosto</t>
  </si>
  <si>
    <t>Septiembre</t>
  </si>
  <si>
    <t>Octubre</t>
  </si>
  <si>
    <t>Noviembre</t>
  </si>
  <si>
    <t>Diciembre</t>
  </si>
  <si>
    <t>Estimación 2016</t>
  </si>
  <si>
    <t>Estimación 2do Semestre</t>
  </si>
  <si>
    <t>CÁLCULO  DE PARTICIPACIONES EN EL 1ER SEMESTRE DE 2016</t>
  </si>
  <si>
    <t>Participaciones 1er Semestre 2016</t>
  </si>
  <si>
    <t>2do trim</t>
  </si>
  <si>
    <t>1er trim</t>
  </si>
  <si>
    <t>total</t>
  </si>
  <si>
    <t>diferencia</t>
  </si>
  <si>
    <t>POBLACIÓN  2015</t>
  </si>
  <si>
    <t xml:space="preserve">  Población 2015, Encuesta Intercensal, INEGI</t>
  </si>
  <si>
    <t>COEFICIENTE ACTUALIZADO</t>
  </si>
  <si>
    <t>CÁLCULO DE DIFERENCIAS DE PARTICIPACIONES EN EL 1ER SEMESTRE DE 2016</t>
  </si>
  <si>
    <t>POR ACTUALIZACIÓN DE VARIABLES Y ESTIMACIÓN DE PARTICIPACIONES 2016</t>
  </si>
  <si>
    <t>CÁLCULO DEL AJUSTE MENSUAL DE PARTICIPACIONES PARA EL SEGUNDO SEMESTRE DE 2016</t>
  </si>
  <si>
    <t>COEFICIENTE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</si>
</sst>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238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14" fontId="0" fillId="0" borderId="0" xfId="51" applyNumberFormat="1" applyFont="1" applyAlignment="1">
      <alignment horizontal="left"/>
    </xf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53" applyFont="1" applyBorder="1" applyAlignment="1">
      <alignment horizontal="left" vertical="center"/>
    </xf>
    <xf numFmtId="3" fontId="2" fillId="0" borderId="38" xfId="53" applyNumberFormat="1" applyFont="1" applyBorder="1" applyAlignment="1">
      <alignment vertical="center" wrapText="1"/>
    </xf>
    <xf numFmtId="3" fontId="7" fillId="0" borderId="38" xfId="53" applyNumberFormat="1" applyFont="1" applyBorder="1" applyAlignment="1">
      <alignment vertical="center"/>
    </xf>
    <xf numFmtId="165" fontId="2" fillId="0" borderId="38" xfId="33" applyNumberFormat="1" applyFont="1" applyBorder="1" applyAlignment="1">
      <alignment vertical="center" wrapText="1"/>
    </xf>
    <xf numFmtId="3" fontId="7" fillId="0" borderId="38" xfId="53" applyNumberFormat="1" applyFont="1" applyBorder="1" applyAlignment="1">
      <alignment vertical="center" wrapText="1"/>
    </xf>
    <xf numFmtId="3" fontId="2" fillId="0" borderId="0" xfId="53" applyNumberFormat="1" applyFont="1"/>
    <xf numFmtId="3" fontId="2" fillId="0" borderId="0" xfId="53" applyNumberFormat="1"/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>
      <alignment horizontal="center" vertical="center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  <xf numFmtId="188" fontId="7" fillId="0" borderId="0" xfId="51" applyNumberFormat="1" applyFont="1" applyAlignment="1">
      <alignment horizontal="center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" xfId="46" builtinId="16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2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C58" sqref="C58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18" t="s">
        <v>141</v>
      </c>
      <c r="C3" s="218"/>
      <c r="D3" s="218"/>
      <c r="E3" s="218"/>
      <c r="F3" s="218"/>
      <c r="G3" s="219" t="s">
        <v>69</v>
      </c>
      <c r="H3" s="219"/>
      <c r="I3" s="219"/>
      <c r="J3" s="219"/>
      <c r="K3" s="219"/>
      <c r="L3" s="219"/>
      <c r="M3" s="219"/>
      <c r="N3" s="219" t="s">
        <v>126</v>
      </c>
      <c r="O3" s="219"/>
      <c r="P3" s="219"/>
      <c r="Q3" s="219"/>
      <c r="R3" s="219"/>
      <c r="S3" s="219"/>
      <c r="T3" s="219" t="s">
        <v>126</v>
      </c>
      <c r="U3" s="219"/>
      <c r="V3" s="219"/>
      <c r="W3" s="219"/>
      <c r="X3" s="219"/>
      <c r="Y3" s="219"/>
      <c r="Z3" s="158"/>
      <c r="AA3" s="219" t="s">
        <v>126</v>
      </c>
      <c r="AB3" s="219"/>
      <c r="AC3" s="219"/>
      <c r="AD3" s="219"/>
      <c r="AE3" s="219"/>
      <c r="AF3" s="219"/>
      <c r="AG3" s="218" t="s">
        <v>126</v>
      </c>
      <c r="AH3" s="218"/>
      <c r="AI3" s="218"/>
      <c r="AJ3" s="218"/>
      <c r="AK3" s="218"/>
      <c r="AM3" s="218" t="s">
        <v>190</v>
      </c>
      <c r="AN3" s="218"/>
      <c r="AO3" s="218"/>
      <c r="AP3" s="218"/>
      <c r="AQ3" s="218"/>
    </row>
    <row r="4" spans="1:43" ht="64.5" thickBot="1" x14ac:dyDescent="0.25">
      <c r="A4" s="19" t="s">
        <v>0</v>
      </c>
      <c r="B4" s="20" t="s">
        <v>193</v>
      </c>
      <c r="C4" s="19" t="s">
        <v>194</v>
      </c>
      <c r="D4" s="20" t="s">
        <v>186</v>
      </c>
      <c r="E4" s="23" t="s">
        <v>187</v>
      </c>
      <c r="F4" s="155" t="s">
        <v>116</v>
      </c>
      <c r="G4" s="19" t="s">
        <v>100</v>
      </c>
      <c r="H4" s="20" t="s">
        <v>101</v>
      </c>
      <c r="I4" s="21">
        <v>0.85</v>
      </c>
      <c r="J4" s="19" t="s">
        <v>58</v>
      </c>
      <c r="K4" s="20" t="s">
        <v>102</v>
      </c>
      <c r="L4" s="21">
        <v>0.15</v>
      </c>
      <c r="M4" s="150" t="s">
        <v>103</v>
      </c>
      <c r="N4" s="19" t="s">
        <v>86</v>
      </c>
      <c r="O4" s="19" t="s">
        <v>87</v>
      </c>
      <c r="P4" s="19" t="s">
        <v>104</v>
      </c>
      <c r="Q4" s="19" t="s">
        <v>105</v>
      </c>
      <c r="R4" s="19" t="s">
        <v>88</v>
      </c>
      <c r="S4" s="19" t="s">
        <v>112</v>
      </c>
      <c r="T4" s="19" t="s">
        <v>113</v>
      </c>
      <c r="U4" s="19" t="s">
        <v>108</v>
      </c>
      <c r="V4" s="19" t="s">
        <v>63</v>
      </c>
      <c r="W4" s="19" t="s">
        <v>97</v>
      </c>
      <c r="X4" s="19" t="s">
        <v>98</v>
      </c>
      <c r="Y4" s="19" t="s">
        <v>115</v>
      </c>
      <c r="Z4" s="19" t="s">
        <v>114</v>
      </c>
      <c r="AA4" s="19" t="s">
        <v>88</v>
      </c>
      <c r="AB4" s="19" t="s">
        <v>107</v>
      </c>
      <c r="AC4" s="19" t="s">
        <v>110</v>
      </c>
      <c r="AD4" s="19" t="s">
        <v>109</v>
      </c>
      <c r="AE4" s="19" t="s">
        <v>62</v>
      </c>
      <c r="AF4" s="21">
        <v>0.85</v>
      </c>
      <c r="AG4" s="19" t="s">
        <v>111</v>
      </c>
      <c r="AH4" s="23" t="s">
        <v>64</v>
      </c>
      <c r="AI4" s="24" t="s">
        <v>66</v>
      </c>
      <c r="AJ4" s="21">
        <v>0.15</v>
      </c>
      <c r="AK4" s="150" t="s">
        <v>106</v>
      </c>
      <c r="AM4" s="157" t="s">
        <v>129</v>
      </c>
      <c r="AN4" s="157" t="s">
        <v>127</v>
      </c>
      <c r="AO4" s="157" t="s">
        <v>128</v>
      </c>
      <c r="AP4" s="157" t="s">
        <v>75</v>
      </c>
      <c r="AQ4" s="157" t="s">
        <v>117</v>
      </c>
    </row>
    <row r="5" spans="1:43" x14ac:dyDescent="0.2">
      <c r="A5" s="113"/>
      <c r="B5" s="114" t="s">
        <v>133</v>
      </c>
      <c r="C5" s="113" t="s">
        <v>133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133</v>
      </c>
      <c r="AN5" s="121" t="s">
        <v>133</v>
      </c>
      <c r="AO5" s="121" t="s">
        <v>133</v>
      </c>
      <c r="AP5" s="121" t="s">
        <v>133</v>
      </c>
      <c r="AQ5" s="121"/>
    </row>
    <row r="6" spans="1:43" s="28" customFormat="1" ht="22.5" x14ac:dyDescent="0.2">
      <c r="A6" s="122"/>
      <c r="B6" s="126" t="s">
        <v>178</v>
      </c>
      <c r="C6" s="105" t="s">
        <v>179</v>
      </c>
      <c r="D6" s="105" t="s">
        <v>54</v>
      </c>
      <c r="E6" s="105" t="s">
        <v>55</v>
      </c>
      <c r="F6" s="127" t="s">
        <v>79</v>
      </c>
      <c r="G6" s="122" t="s">
        <v>57</v>
      </c>
      <c r="H6" s="105" t="s">
        <v>77</v>
      </c>
      <c r="I6" s="123" t="s">
        <v>80</v>
      </c>
      <c r="J6" s="26" t="s">
        <v>68</v>
      </c>
      <c r="K6" s="105" t="s">
        <v>81</v>
      </c>
      <c r="L6" s="123" t="s">
        <v>82</v>
      </c>
      <c r="M6" s="124" t="s">
        <v>70</v>
      </c>
      <c r="N6" s="26" t="s">
        <v>89</v>
      </c>
      <c r="O6" s="26" t="s">
        <v>90</v>
      </c>
      <c r="P6" s="26" t="s">
        <v>91</v>
      </c>
      <c r="Q6" s="26" t="s">
        <v>92</v>
      </c>
      <c r="R6" s="26" t="s">
        <v>93</v>
      </c>
      <c r="S6" s="26" t="s">
        <v>94</v>
      </c>
      <c r="T6" s="26" t="s">
        <v>95</v>
      </c>
      <c r="U6" s="26" t="s">
        <v>96</v>
      </c>
      <c r="V6" s="122" t="s">
        <v>60</v>
      </c>
      <c r="W6" s="26" t="s">
        <v>89</v>
      </c>
      <c r="X6" s="26" t="s">
        <v>90</v>
      </c>
      <c r="Y6" s="26" t="s">
        <v>91</v>
      </c>
      <c r="Z6" s="26" t="s">
        <v>92</v>
      </c>
      <c r="AA6" s="26" t="s">
        <v>93</v>
      </c>
      <c r="AB6" s="26" t="s">
        <v>94</v>
      </c>
      <c r="AC6" s="26" t="s">
        <v>95</v>
      </c>
      <c r="AD6" s="26" t="s">
        <v>96</v>
      </c>
      <c r="AE6" s="105" t="s">
        <v>59</v>
      </c>
      <c r="AF6" s="123" t="s">
        <v>83</v>
      </c>
      <c r="AG6" s="105" t="s">
        <v>65</v>
      </c>
      <c r="AH6" s="105" t="s">
        <v>61</v>
      </c>
      <c r="AI6" s="123" t="s">
        <v>84</v>
      </c>
      <c r="AJ6" s="123" t="s">
        <v>85</v>
      </c>
      <c r="AK6" s="125" t="s">
        <v>67</v>
      </c>
      <c r="AL6" s="27"/>
      <c r="AM6" s="26">
        <f>+AP6*0.5</f>
        <v>3042661157.9661627</v>
      </c>
      <c r="AN6" s="26">
        <f>+AP6*0.25</f>
        <v>1521330578.9830813</v>
      </c>
      <c r="AO6" s="26">
        <f>+AP6*0.25</f>
        <v>1521330578.9830813</v>
      </c>
      <c r="AP6" s="26">
        <f>SUM('ESTIMACIÓN 2016'!R4:R9)</f>
        <v>6085322315.9323254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144</v>
      </c>
      <c r="AN7" s="26" t="s">
        <v>145</v>
      </c>
      <c r="AO7" s="26" t="s">
        <v>76</v>
      </c>
      <c r="AP7" s="35" t="s">
        <v>146</v>
      </c>
      <c r="AQ7" s="35" t="s">
        <v>72</v>
      </c>
    </row>
    <row r="8" spans="1:43" ht="15" thickTop="1" x14ac:dyDescent="0.2">
      <c r="A8" s="5" t="s">
        <v>1</v>
      </c>
      <c r="B8" s="40">
        <v>444639</v>
      </c>
      <c r="C8" s="40">
        <v>89336</v>
      </c>
      <c r="D8" s="49">
        <f t="shared" ref="D8:D39" si="0">+C8/B8</f>
        <v>0.20091804812443353</v>
      </c>
      <c r="E8" s="50">
        <f>+D8*C8</f>
        <v>17949.214747244394</v>
      </c>
      <c r="F8" s="151">
        <f t="shared" ref="F8:F39" si="1">+E8/E$59</f>
        <v>1.5737167545733938E-5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47882.868427810339</v>
      </c>
      <c r="AN8" s="52">
        <f t="shared" ref="AN8:AN39" si="12">+M8*AN$6</f>
        <v>944188.56227955513</v>
      </c>
      <c r="AO8" s="52">
        <f t="shared" ref="AO8:AO39" si="13">+AK8*AO$6</f>
        <v>1829341.4811377581</v>
      </c>
      <c r="AP8" s="52">
        <f>SUM(AM8:AO8)</f>
        <v>2821412.9118451234</v>
      </c>
      <c r="AQ8" s="53">
        <f>+AP8/AP$59</f>
        <v>4.6364231266078095E-4</v>
      </c>
    </row>
    <row r="9" spans="1:43" ht="14.25" x14ac:dyDescent="0.2">
      <c r="A9" s="7" t="s">
        <v>2</v>
      </c>
      <c r="B9" s="57">
        <v>2486351</v>
      </c>
      <c r="C9" s="57">
        <v>820553</v>
      </c>
      <c r="D9" s="66">
        <f t="shared" si="0"/>
        <v>0.33002299353550646</v>
      </c>
      <c r="E9" s="67">
        <f t="shared" ref="E9:E58" si="14">+D9*C9</f>
        <v>270801.35741454043</v>
      </c>
      <c r="F9" s="152">
        <f t="shared" si="1"/>
        <v>2.3742800970716897E-4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722412.98294921604</v>
      </c>
      <c r="AN9" s="69">
        <f t="shared" si="12"/>
        <v>4435500.7415110692</v>
      </c>
      <c r="AO9" s="69">
        <f t="shared" si="13"/>
        <v>10193499.226054588</v>
      </c>
      <c r="AP9" s="69">
        <f t="shared" ref="AP9:AP58" si="23">SUM(AM9:AO9)</f>
        <v>15351412.950514873</v>
      </c>
      <c r="AQ9" s="70">
        <f t="shared" ref="AQ9:AQ58" si="24">+AP9/AP$59</f>
        <v>2.5226951266529418E-3</v>
      </c>
    </row>
    <row r="10" spans="1:43" ht="14.25" x14ac:dyDescent="0.2">
      <c r="A10" s="7" t="s">
        <v>3</v>
      </c>
      <c r="B10" s="57">
        <v>926161</v>
      </c>
      <c r="C10" s="57">
        <v>238922</v>
      </c>
      <c r="D10" s="66">
        <f t="shared" si="0"/>
        <v>0.25797026650873878</v>
      </c>
      <c r="E10" s="67">
        <f t="shared" si="14"/>
        <v>61634.772014800888</v>
      </c>
      <c r="F10" s="152">
        <f t="shared" si="1"/>
        <v>5.4038950867694363E-5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164422.21682237551</v>
      </c>
      <c r="AN10" s="69">
        <f t="shared" si="12"/>
        <v>2857644.0559709435</v>
      </c>
      <c r="AO10" s="69">
        <f t="shared" si="13"/>
        <v>13244201.225189889</v>
      </c>
      <c r="AP10" s="69">
        <f t="shared" si="23"/>
        <v>16266267.497983208</v>
      </c>
      <c r="AQ10" s="70">
        <f t="shared" si="24"/>
        <v>2.6730330216684782E-3</v>
      </c>
    </row>
    <row r="11" spans="1:43" ht="13.5" customHeight="1" x14ac:dyDescent="0.2">
      <c r="A11" s="7" t="s">
        <v>4</v>
      </c>
      <c r="B11" s="57">
        <v>31501914</v>
      </c>
      <c r="C11" s="57">
        <v>11924794</v>
      </c>
      <c r="D11" s="66">
        <f t="shared" si="0"/>
        <v>0.37854188796274413</v>
      </c>
      <c r="E11" s="67">
        <f t="shared" si="14"/>
        <v>4514034.0343268029</v>
      </c>
      <c r="F11" s="152">
        <f t="shared" si="1"/>
        <v>3.9577280068060997E-3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12042025.28010376</v>
      </c>
      <c r="AN11" s="69">
        <f t="shared" si="12"/>
        <v>9734132.5358233359</v>
      </c>
      <c r="AO11" s="69">
        <f t="shared" si="13"/>
        <v>23108401.538802415</v>
      </c>
      <c r="AP11" s="69">
        <f t="shared" si="23"/>
        <v>44884559.354729511</v>
      </c>
      <c r="AQ11" s="70">
        <f t="shared" si="24"/>
        <v>7.3758721435698994E-3</v>
      </c>
    </row>
    <row r="12" spans="1:43" ht="14.25" x14ac:dyDescent="0.2">
      <c r="A12" s="7" t="s">
        <v>5</v>
      </c>
      <c r="B12" s="57">
        <v>10681380</v>
      </c>
      <c r="C12" s="57">
        <v>1595842</v>
      </c>
      <c r="D12" s="66">
        <f t="shared" si="0"/>
        <v>0.14940410321512762</v>
      </c>
      <c r="E12" s="67">
        <f t="shared" si="14"/>
        <v>238425.34288303569</v>
      </c>
      <c r="F12" s="152">
        <f t="shared" si="1"/>
        <v>2.0904198991075266E-4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636043.94308540155</v>
      </c>
      <c r="AN12" s="69">
        <f t="shared" si="12"/>
        <v>21384551.766774606</v>
      </c>
      <c r="AO12" s="69">
        <f t="shared" si="13"/>
        <v>22664549.393189024</v>
      </c>
      <c r="AP12" s="69">
        <f t="shared" si="23"/>
        <v>44685145.103049032</v>
      </c>
      <c r="AQ12" s="70">
        <f t="shared" si="24"/>
        <v>7.3431024328910778E-3</v>
      </c>
    </row>
    <row r="13" spans="1:43" ht="14.25" x14ac:dyDescent="0.2">
      <c r="A13" s="7" t="s">
        <v>6</v>
      </c>
      <c r="B13" s="57">
        <v>349565615</v>
      </c>
      <c r="C13" s="57">
        <v>149730140</v>
      </c>
      <c r="D13" s="66">
        <f t="shared" si="0"/>
        <v>0.42833200284873557</v>
      </c>
      <c r="E13" s="67">
        <f t="shared" si="14"/>
        <v>64134210.753021576</v>
      </c>
      <c r="F13" s="152">
        <f t="shared" si="1"/>
        <v>5.623036072865864E-2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171089934.48751554</v>
      </c>
      <c r="AN13" s="69">
        <f t="shared" si="12"/>
        <v>146283028.92248365</v>
      </c>
      <c r="AO13" s="69">
        <f t="shared" si="13"/>
        <v>60809539.601708382</v>
      </c>
      <c r="AP13" s="69">
        <f t="shared" si="23"/>
        <v>378182503.01170754</v>
      </c>
      <c r="AQ13" s="70">
        <f t="shared" si="24"/>
        <v>6.21466675678898E-2</v>
      </c>
    </row>
    <row r="14" spans="1:43" ht="14.25" x14ac:dyDescent="0.2">
      <c r="A14" s="7" t="s">
        <v>7</v>
      </c>
      <c r="B14" s="57">
        <v>1225085</v>
      </c>
      <c r="C14" s="57">
        <v>612497</v>
      </c>
      <c r="D14" s="66">
        <f t="shared" si="0"/>
        <v>0.49996285971993781</v>
      </c>
      <c r="E14" s="67">
        <f t="shared" si="14"/>
        <v>306225.75168988277</v>
      </c>
      <c r="F14" s="152">
        <f t="shared" si="1"/>
        <v>2.6848672930952853E-4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816914.14269947773</v>
      </c>
      <c r="AN14" s="69">
        <f t="shared" si="12"/>
        <v>13767986.547978027</v>
      </c>
      <c r="AO14" s="69">
        <f t="shared" si="13"/>
        <v>49765084.357992247</v>
      </c>
      <c r="AP14" s="69">
        <f t="shared" si="23"/>
        <v>64349985.048669755</v>
      </c>
      <c r="AQ14" s="70">
        <f t="shared" si="24"/>
        <v>1.0574622297358255E-2</v>
      </c>
    </row>
    <row r="15" spans="1:43" ht="14.25" x14ac:dyDescent="0.2">
      <c r="A15" s="7" t="s">
        <v>8</v>
      </c>
      <c r="B15" s="57">
        <v>4977441</v>
      </c>
      <c r="C15" s="57">
        <v>733808</v>
      </c>
      <c r="D15" s="66">
        <f t="shared" si="0"/>
        <v>0.14742676005602076</v>
      </c>
      <c r="E15" s="67">
        <f t="shared" si="14"/>
        <v>108182.93594318848</v>
      </c>
      <c r="F15" s="152">
        <f t="shared" si="1"/>
        <v>9.4850555442194492E-5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288598.10085548123</v>
      </c>
      <c r="AN15" s="69">
        <f t="shared" si="12"/>
        <v>2702996.2424771287</v>
      </c>
      <c r="AO15" s="69">
        <f t="shared" si="13"/>
        <v>5239728.6797527131</v>
      </c>
      <c r="AP15" s="69">
        <f t="shared" si="23"/>
        <v>8231323.0230853232</v>
      </c>
      <c r="AQ15" s="70">
        <f t="shared" si="24"/>
        <v>1.3526519378496075E-3</v>
      </c>
    </row>
    <row r="16" spans="1:43" ht="14.25" x14ac:dyDescent="0.2">
      <c r="A16" s="7" t="s">
        <v>9</v>
      </c>
      <c r="B16" s="57">
        <v>57941949</v>
      </c>
      <c r="C16" s="57">
        <v>21406376.080000002</v>
      </c>
      <c r="D16" s="66">
        <f t="shared" si="0"/>
        <v>0.36944521973190791</v>
      </c>
      <c r="E16" s="67">
        <f t="shared" si="14"/>
        <v>7908483.3145394586</v>
      </c>
      <c r="F16" s="152">
        <f t="shared" si="1"/>
        <v>6.9338480098498842E-3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21097350.014811222</v>
      </c>
      <c r="AN16" s="69">
        <f t="shared" si="12"/>
        <v>28076176.488916323</v>
      </c>
      <c r="AO16" s="69">
        <f t="shared" si="13"/>
        <v>32365632.795681883</v>
      </c>
      <c r="AP16" s="69">
        <f t="shared" si="23"/>
        <v>81539159.299409419</v>
      </c>
      <c r="AQ16" s="70">
        <f t="shared" si="24"/>
        <v>1.3399316431592643E-2</v>
      </c>
    </row>
    <row r="17" spans="1:43" ht="14.25" x14ac:dyDescent="0.2">
      <c r="A17" s="7" t="s">
        <v>10</v>
      </c>
      <c r="B17" s="57">
        <v>14024645</v>
      </c>
      <c r="C17" s="57">
        <v>4202600</v>
      </c>
      <c r="D17" s="66">
        <f t="shared" si="0"/>
        <v>0.29965820881740679</v>
      </c>
      <c r="E17" s="67">
        <f t="shared" si="14"/>
        <v>1259343.5883760338</v>
      </c>
      <c r="F17" s="152">
        <f t="shared" si="1"/>
        <v>1.1041430684850446E-3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3359533.227317018</v>
      </c>
      <c r="AN17" s="69">
        <f t="shared" si="12"/>
        <v>4835538.7531033736</v>
      </c>
      <c r="AO17" s="69">
        <f t="shared" si="13"/>
        <v>6166306.2282457799</v>
      </c>
      <c r="AP17" s="69">
        <f t="shared" si="23"/>
        <v>14361378.208666172</v>
      </c>
      <c r="AQ17" s="70">
        <f t="shared" si="24"/>
        <v>2.3600028828490867E-3</v>
      </c>
    </row>
    <row r="18" spans="1:43" ht="14.25" x14ac:dyDescent="0.2">
      <c r="A18" s="7" t="s">
        <v>11</v>
      </c>
      <c r="B18" s="57">
        <v>4273820</v>
      </c>
      <c r="C18" s="57">
        <v>1134183</v>
      </c>
      <c r="D18" s="66">
        <f t="shared" si="0"/>
        <v>0.2653792157835379</v>
      </c>
      <c r="E18" s="67">
        <f t="shared" si="14"/>
        <v>300988.59509502037</v>
      </c>
      <c r="F18" s="152">
        <f t="shared" si="1"/>
        <v>2.6389499580156277E-4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802943.05350705865</v>
      </c>
      <c r="AN18" s="69">
        <f t="shared" si="12"/>
        <v>5760673.6750754211</v>
      </c>
      <c r="AO18" s="69">
        <f t="shared" si="13"/>
        <v>12880282.987252761</v>
      </c>
      <c r="AP18" s="69">
        <f t="shared" si="23"/>
        <v>19443899.71583524</v>
      </c>
      <c r="AQ18" s="70">
        <f t="shared" si="24"/>
        <v>3.1952127934009454E-3</v>
      </c>
    </row>
    <row r="19" spans="1:43" ht="14.25" x14ac:dyDescent="0.2">
      <c r="A19" s="7" t="s">
        <v>12</v>
      </c>
      <c r="B19" s="57">
        <v>3631316</v>
      </c>
      <c r="C19" s="57">
        <v>1005385</v>
      </c>
      <c r="D19" s="66">
        <f t="shared" si="0"/>
        <v>0.27686519157242168</v>
      </c>
      <c r="E19" s="67">
        <f t="shared" si="14"/>
        <v>278356.11062903918</v>
      </c>
      <c r="F19" s="152">
        <f t="shared" si="1"/>
        <v>2.4405172103813351E-4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742566.69213752216</v>
      </c>
      <c r="AN19" s="69">
        <f t="shared" si="12"/>
        <v>18270307.067994747</v>
      </c>
      <c r="AO19" s="69">
        <f t="shared" si="13"/>
        <v>24136916.152032685</v>
      </c>
      <c r="AP19" s="69">
        <f t="shared" si="23"/>
        <v>43149789.912164956</v>
      </c>
      <c r="AQ19" s="70">
        <f t="shared" si="24"/>
        <v>7.0907977707593325E-3</v>
      </c>
    </row>
    <row r="20" spans="1:43" ht="14.25" x14ac:dyDescent="0.2">
      <c r="A20" s="7" t="s">
        <v>13</v>
      </c>
      <c r="B20" s="57">
        <v>31275695</v>
      </c>
      <c r="C20" s="57">
        <v>10824074</v>
      </c>
      <c r="D20" s="66">
        <f t="shared" si="0"/>
        <v>0.34608580240982656</v>
      </c>
      <c r="E20" s="67">
        <f t="shared" si="14"/>
        <v>3746058.3356333412</v>
      </c>
      <c r="F20" s="152">
        <f t="shared" si="1"/>
        <v>3.2843970331908594E-3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9993307.2802291289</v>
      </c>
      <c r="AN20" s="69">
        <f t="shared" si="12"/>
        <v>7336218.6054222202</v>
      </c>
      <c r="AO20" s="69">
        <f t="shared" si="13"/>
        <v>4721856.810170657</v>
      </c>
      <c r="AP20" s="69">
        <f t="shared" si="23"/>
        <v>22051382.695822008</v>
      </c>
      <c r="AQ20" s="70">
        <f t="shared" si="24"/>
        <v>3.623700036083222E-3</v>
      </c>
    </row>
    <row r="21" spans="1:43" ht="14.25" x14ac:dyDescent="0.2">
      <c r="A21" s="7" t="s">
        <v>14</v>
      </c>
      <c r="B21" s="57">
        <v>5180132</v>
      </c>
      <c r="C21" s="57">
        <v>550772</v>
      </c>
      <c r="D21" s="66">
        <f t="shared" si="0"/>
        <v>0.10632393151371432</v>
      </c>
      <c r="E21" s="67">
        <f t="shared" si="14"/>
        <v>58560.24440767146</v>
      </c>
      <c r="F21" s="152">
        <f t="shared" si="1"/>
        <v>5.1343325640701727E-5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156220.34264777129</v>
      </c>
      <c r="AN21" s="69">
        <f t="shared" si="12"/>
        <v>27940649.015293781</v>
      </c>
      <c r="AO21" s="69">
        <f t="shared" si="13"/>
        <v>116614690.49367543</v>
      </c>
      <c r="AP21" s="69">
        <f t="shared" si="23"/>
        <v>144711559.85161698</v>
      </c>
      <c r="AQ21" s="70">
        <f t="shared" si="24"/>
        <v>2.3780426465290008E-2</v>
      </c>
    </row>
    <row r="22" spans="1:43" ht="14.25" x14ac:dyDescent="0.2">
      <c r="A22" s="7" t="s">
        <v>15</v>
      </c>
      <c r="B22" s="57">
        <v>1217466</v>
      </c>
      <c r="C22" s="57">
        <v>296189</v>
      </c>
      <c r="D22" s="66">
        <f t="shared" si="0"/>
        <v>0.24328317998202825</v>
      </c>
      <c r="E22" s="67">
        <f t="shared" si="14"/>
        <v>72057.801795696971</v>
      </c>
      <c r="F22" s="152">
        <f t="shared" si="1"/>
        <v>6.3177454602032838E-5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192227.58717677591</v>
      </c>
      <c r="AN22" s="69">
        <f t="shared" si="12"/>
        <v>3037927.0492895041</v>
      </c>
      <c r="AO22" s="69">
        <f t="shared" si="13"/>
        <v>15263899.609230174</v>
      </c>
      <c r="AP22" s="69">
        <f t="shared" si="23"/>
        <v>18494054.245696455</v>
      </c>
      <c r="AQ22" s="70">
        <f t="shared" si="24"/>
        <v>3.039124845906046E-3</v>
      </c>
    </row>
    <row r="23" spans="1:43" ht="14.25" x14ac:dyDescent="0.2">
      <c r="A23" s="7" t="s">
        <v>16</v>
      </c>
      <c r="B23" s="57">
        <v>1622662</v>
      </c>
      <c r="C23" s="57">
        <v>482900</v>
      </c>
      <c r="D23" s="66">
        <f t="shared" si="0"/>
        <v>0.29759740475835389</v>
      </c>
      <c r="E23" s="67">
        <f t="shared" si="14"/>
        <v>143709.78675780908</v>
      </c>
      <c r="F23" s="152">
        <f t="shared" si="1"/>
        <v>1.2599910491998219E-4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383372.58247853303</v>
      </c>
      <c r="AN23" s="69">
        <f t="shared" si="12"/>
        <v>3117638.9588181344</v>
      </c>
      <c r="AO23" s="69">
        <f t="shared" si="13"/>
        <v>3692807.6790911499</v>
      </c>
      <c r="AP23" s="69">
        <f t="shared" si="23"/>
        <v>7193819.2203878174</v>
      </c>
      <c r="AQ23" s="70">
        <f t="shared" si="24"/>
        <v>1.1821591112032427E-3</v>
      </c>
    </row>
    <row r="24" spans="1:43" ht="14.25" x14ac:dyDescent="0.2">
      <c r="A24" s="7" t="s">
        <v>17</v>
      </c>
      <c r="B24" s="57">
        <v>8786595</v>
      </c>
      <c r="C24" s="57">
        <v>967500</v>
      </c>
      <c r="D24" s="66">
        <f t="shared" si="0"/>
        <v>0.1101109132718647</v>
      </c>
      <c r="E24" s="67">
        <f t="shared" si="14"/>
        <v>106532.30859052909</v>
      </c>
      <c r="F24" s="152">
        <f t="shared" si="1"/>
        <v>9.3403350114821602E-5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284194.74541828199</v>
      </c>
      <c r="AN24" s="69">
        <f t="shared" si="12"/>
        <v>36025053.373203494</v>
      </c>
      <c r="AO24" s="69">
        <f t="shared" si="13"/>
        <v>71168153.432930082</v>
      </c>
      <c r="AP24" s="69">
        <f t="shared" si="23"/>
        <v>107477401.55155185</v>
      </c>
      <c r="AQ24" s="70">
        <f t="shared" si="24"/>
        <v>1.7661743449506231E-2</v>
      </c>
    </row>
    <row r="25" spans="1:43" ht="14.25" x14ac:dyDescent="0.2">
      <c r="A25" s="7" t="s">
        <v>18</v>
      </c>
      <c r="B25" s="57">
        <v>229242090</v>
      </c>
      <c r="C25" s="57">
        <v>61051716</v>
      </c>
      <c r="D25" s="66">
        <f t="shared" si="0"/>
        <v>0.26631983681530735</v>
      </c>
      <c r="E25" s="67">
        <f t="shared" si="14"/>
        <v>16259283.042414488</v>
      </c>
      <c r="F25" s="152">
        <f t="shared" si="1"/>
        <v>1.4255501703843061E-2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43374661.32160373</v>
      </c>
      <c r="AN25" s="69">
        <f t="shared" si="12"/>
        <v>43618898.205872983</v>
      </c>
      <c r="AO25" s="69">
        <f t="shared" si="13"/>
        <v>41483761.544803634</v>
      </c>
      <c r="AP25" s="69">
        <f t="shared" si="23"/>
        <v>128477321.07228035</v>
      </c>
      <c r="AQ25" s="70">
        <f t="shared" si="24"/>
        <v>2.1112656717608303E-2</v>
      </c>
    </row>
    <row r="26" spans="1:43" ht="14.25" x14ac:dyDescent="0.2">
      <c r="A26" s="7" t="s">
        <v>19</v>
      </c>
      <c r="B26" s="57">
        <v>4284299</v>
      </c>
      <c r="C26" s="57">
        <v>3074683</v>
      </c>
      <c r="D26" s="66">
        <f t="shared" si="0"/>
        <v>0.71766302958780426</v>
      </c>
      <c r="E26" s="67">
        <f t="shared" si="14"/>
        <v>2206586.3168021189</v>
      </c>
      <c r="F26" s="152">
        <f t="shared" si="1"/>
        <v>1.9346483431521716E-3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5886479.3680327041</v>
      </c>
      <c r="AN26" s="69">
        <f t="shared" si="12"/>
        <v>8268850.8040496614</v>
      </c>
      <c r="AO26" s="69">
        <f t="shared" si="13"/>
        <v>7727744.5295999395</v>
      </c>
      <c r="AP26" s="69">
        <f t="shared" si="23"/>
        <v>21883074.701682303</v>
      </c>
      <c r="AQ26" s="70">
        <f t="shared" si="24"/>
        <v>3.5960420115116972E-3</v>
      </c>
    </row>
    <row r="27" spans="1:43" ht="14.25" x14ac:dyDescent="0.2">
      <c r="A27" s="7" t="s">
        <v>20</v>
      </c>
      <c r="B27" s="57">
        <v>264462530</v>
      </c>
      <c r="C27" s="57">
        <v>103985486</v>
      </c>
      <c r="D27" s="66">
        <f t="shared" si="0"/>
        <v>0.39319553511039917</v>
      </c>
      <c r="E27" s="67">
        <f t="shared" si="14"/>
        <v>40886628.811484925</v>
      </c>
      <c r="F27" s="152">
        <f t="shared" si="1"/>
        <v>3.584779262197825E-2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109072686.20971921</v>
      </c>
      <c r="AN27" s="69">
        <f t="shared" si="12"/>
        <v>100003215.8783377</v>
      </c>
      <c r="AO27" s="69">
        <f t="shared" si="13"/>
        <v>90996958.240347147</v>
      </c>
      <c r="AP27" s="69">
        <f t="shared" si="23"/>
        <v>300072860.32840407</v>
      </c>
      <c r="AQ27" s="70">
        <f t="shared" si="24"/>
        <v>4.9310923029132959E-2</v>
      </c>
    </row>
    <row r="28" spans="1:43" ht="14.25" x14ac:dyDescent="0.2">
      <c r="A28" s="7" t="s">
        <v>21</v>
      </c>
      <c r="B28" s="57">
        <v>11471540</v>
      </c>
      <c r="C28" s="57">
        <v>3603611</v>
      </c>
      <c r="D28" s="66">
        <f t="shared" si="0"/>
        <v>0.31413489383291171</v>
      </c>
      <c r="E28" s="67">
        <f t="shared" si="14"/>
        <v>1132019.9589001129</v>
      </c>
      <c r="F28" s="152">
        <f t="shared" si="1"/>
        <v>9.925107036262348E-4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3019873.7667892105</v>
      </c>
      <c r="AN28" s="69">
        <f t="shared" si="12"/>
        <v>12821277.845552063</v>
      </c>
      <c r="AO28" s="69">
        <f t="shared" si="13"/>
        <v>24185936.051188845</v>
      </c>
      <c r="AP28" s="69">
        <f t="shared" si="23"/>
        <v>40027087.663530119</v>
      </c>
      <c r="AQ28" s="70">
        <f t="shared" si="24"/>
        <v>6.5776446316956685E-3</v>
      </c>
    </row>
    <row r="29" spans="1:43" ht="14.25" x14ac:dyDescent="0.2">
      <c r="A29" s="7" t="s">
        <v>22</v>
      </c>
      <c r="B29" s="57">
        <v>927926</v>
      </c>
      <c r="C29" s="57">
        <v>211142</v>
      </c>
      <c r="D29" s="66">
        <f t="shared" si="0"/>
        <v>0.227541851397633</v>
      </c>
      <c r="E29" s="67">
        <f t="shared" si="14"/>
        <v>48043.641587799029</v>
      </c>
      <c r="F29" s="152">
        <f t="shared" si="1"/>
        <v>4.2122780735600594E-5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128165.34880973728</v>
      </c>
      <c r="AN29" s="69">
        <f t="shared" si="12"/>
        <v>1733755.7737892147</v>
      </c>
      <c r="AO29" s="69">
        <f t="shared" si="13"/>
        <v>1478812.6351023524</v>
      </c>
      <c r="AP29" s="69">
        <f t="shared" si="23"/>
        <v>3340733.7577013043</v>
      </c>
      <c r="AQ29" s="70">
        <f t="shared" si="24"/>
        <v>5.4898222053986203E-4</v>
      </c>
    </row>
    <row r="30" spans="1:43" ht="14.25" x14ac:dyDescent="0.2">
      <c r="A30" s="7" t="s">
        <v>23</v>
      </c>
      <c r="B30" s="57">
        <v>900863</v>
      </c>
      <c r="C30" s="57">
        <v>170454</v>
      </c>
      <c r="D30" s="66">
        <f t="shared" si="0"/>
        <v>0.18921190014463909</v>
      </c>
      <c r="E30" s="67">
        <f t="shared" si="14"/>
        <v>32251.925227254313</v>
      </c>
      <c r="F30" s="152">
        <f t="shared" si="1"/>
        <v>2.8277223161069211E-5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86038.00856732644</v>
      </c>
      <c r="AN30" s="69">
        <f t="shared" si="12"/>
        <v>6322208.8934423532</v>
      </c>
      <c r="AO30" s="69">
        <f t="shared" si="13"/>
        <v>25410634.61152903</v>
      </c>
      <c r="AP30" s="69">
        <f t="shared" si="23"/>
        <v>31818881.513538711</v>
      </c>
      <c r="AQ30" s="70">
        <f t="shared" si="24"/>
        <v>5.2287914857413386E-3</v>
      </c>
    </row>
    <row r="31" spans="1:43" ht="14.25" x14ac:dyDescent="0.2">
      <c r="A31" s="7" t="s">
        <v>24</v>
      </c>
      <c r="B31" s="57">
        <v>54110961</v>
      </c>
      <c r="C31" s="57">
        <v>6299795</v>
      </c>
      <c r="D31" s="66">
        <f t="shared" si="0"/>
        <v>0.11642363919576294</v>
      </c>
      <c r="E31" s="67">
        <f t="shared" si="14"/>
        <v>733445.06008727138</v>
      </c>
      <c r="F31" s="152">
        <f t="shared" si="1"/>
        <v>6.430558639316683E-4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1956601.099587261</v>
      </c>
      <c r="AN31" s="69">
        <f t="shared" si="12"/>
        <v>15999837.957732871</v>
      </c>
      <c r="AO31" s="69">
        <f t="shared" si="13"/>
        <v>8755057.8620115463</v>
      </c>
      <c r="AP31" s="69">
        <f t="shared" si="23"/>
        <v>26711496.919331677</v>
      </c>
      <c r="AQ31" s="70">
        <f t="shared" si="24"/>
        <v>4.3894958282483737E-3</v>
      </c>
    </row>
    <row r="32" spans="1:43" ht="14.25" x14ac:dyDescent="0.2">
      <c r="A32" s="7" t="s">
        <v>25</v>
      </c>
      <c r="B32" s="57">
        <v>397751929</v>
      </c>
      <c r="C32" s="57">
        <v>173857063.25999999</v>
      </c>
      <c r="D32" s="66">
        <f t="shared" si="0"/>
        <v>0.43709923342697349</v>
      </c>
      <c r="E32" s="67">
        <f t="shared" si="14"/>
        <v>75992789.076810837</v>
      </c>
      <c r="F32" s="152">
        <f t="shared" si="1"/>
        <v>6.6627497125075694E-2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202724897.55497</v>
      </c>
      <c r="AN32" s="69">
        <f t="shared" si="12"/>
        <v>188826953.48158327</v>
      </c>
      <c r="AO32" s="69">
        <f t="shared" si="13"/>
        <v>103307672.90322696</v>
      </c>
      <c r="AP32" s="69">
        <f t="shared" si="23"/>
        <v>494859523.93978024</v>
      </c>
      <c r="AQ32" s="70">
        <f t="shared" si="24"/>
        <v>8.1320182933311613E-2</v>
      </c>
    </row>
    <row r="33" spans="1:43" ht="14.25" x14ac:dyDescent="0.2">
      <c r="A33" s="7" t="s">
        <v>26</v>
      </c>
      <c r="B33" s="57">
        <v>739202</v>
      </c>
      <c r="C33" s="57">
        <v>186618</v>
      </c>
      <c r="D33" s="66">
        <f t="shared" si="0"/>
        <v>0.25245873252507434</v>
      </c>
      <c r="E33" s="67">
        <f t="shared" si="14"/>
        <v>47113.34374636432</v>
      </c>
      <c r="F33" s="152">
        <f t="shared" si="1"/>
        <v>4.1307132073291271E-5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125683.60630638164</v>
      </c>
      <c r="AN33" s="69">
        <f t="shared" si="12"/>
        <v>2331105.8662067112</v>
      </c>
      <c r="AO33" s="69">
        <f t="shared" si="13"/>
        <v>6052641.7569046728</v>
      </c>
      <c r="AP33" s="69">
        <f t="shared" si="23"/>
        <v>8509431.2294177655</v>
      </c>
      <c r="AQ33" s="70">
        <f t="shared" si="24"/>
        <v>1.3983534129554226E-3</v>
      </c>
    </row>
    <row r="34" spans="1:43" ht="14.25" x14ac:dyDescent="0.2">
      <c r="A34" s="7" t="s">
        <v>27</v>
      </c>
      <c r="B34" s="57">
        <v>1957239</v>
      </c>
      <c r="C34" s="57">
        <v>509597</v>
      </c>
      <c r="D34" s="66">
        <f t="shared" si="0"/>
        <v>0.26036523899227432</v>
      </c>
      <c r="E34" s="67">
        <f t="shared" si="14"/>
        <v>132681.34469474602</v>
      </c>
      <c r="F34" s="152">
        <f t="shared" si="1"/>
        <v>1.1632979944011501E-4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353952.16227043181</v>
      </c>
      <c r="AN34" s="69">
        <f t="shared" si="12"/>
        <v>5218523.4461620012</v>
      </c>
      <c r="AO34" s="69">
        <f t="shared" si="13"/>
        <v>15227343.183054388</v>
      </c>
      <c r="AP34" s="69">
        <f t="shared" si="23"/>
        <v>20799818.791486822</v>
      </c>
      <c r="AQ34" s="70">
        <f t="shared" si="24"/>
        <v>3.4180307486802531E-3</v>
      </c>
    </row>
    <row r="35" spans="1:43" ht="14.25" x14ac:dyDescent="0.2">
      <c r="A35" s="7" t="s">
        <v>28</v>
      </c>
      <c r="B35" s="57">
        <v>655017</v>
      </c>
      <c r="C35" s="57">
        <v>328634</v>
      </c>
      <c r="D35" s="66">
        <f t="shared" si="0"/>
        <v>0.50171827601421037</v>
      </c>
      <c r="E35" s="67">
        <f t="shared" si="14"/>
        <v>164881.68391965402</v>
      </c>
      <c r="F35" s="152">
        <f t="shared" si="1"/>
        <v>1.4456179401746229E-4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439852.55558283773</v>
      </c>
      <c r="AN35" s="69">
        <f t="shared" si="12"/>
        <v>2021049.0250826885</v>
      </c>
      <c r="AO35" s="69">
        <f t="shared" si="13"/>
        <v>10650926.45102123</v>
      </c>
      <c r="AP35" s="69">
        <f t="shared" si="23"/>
        <v>13111828.031686757</v>
      </c>
      <c r="AQ35" s="70">
        <f t="shared" si="24"/>
        <v>2.1546645109262229E-3</v>
      </c>
    </row>
    <row r="36" spans="1:43" ht="14.25" x14ac:dyDescent="0.2">
      <c r="A36" s="7" t="s">
        <v>29</v>
      </c>
      <c r="B36" s="57">
        <v>1549097</v>
      </c>
      <c r="C36" s="57">
        <v>469297</v>
      </c>
      <c r="D36" s="66">
        <f t="shared" si="0"/>
        <v>0.30294875014282513</v>
      </c>
      <c r="E36" s="67">
        <f t="shared" si="14"/>
        <v>142172.9395957774</v>
      </c>
      <c r="F36" s="152">
        <f t="shared" si="1"/>
        <v>1.246516576014419E-4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379272.75686000485</v>
      </c>
      <c r="AN36" s="69">
        <f t="shared" si="12"/>
        <v>2375428.0505337999</v>
      </c>
      <c r="AO36" s="69">
        <f t="shared" si="13"/>
        <v>11739279.883130835</v>
      </c>
      <c r="AP36" s="69">
        <f t="shared" si="23"/>
        <v>14493980.69052464</v>
      </c>
      <c r="AQ36" s="70">
        <f t="shared" si="24"/>
        <v>2.3817934265498359E-3</v>
      </c>
    </row>
    <row r="37" spans="1:43" ht="14.25" x14ac:dyDescent="0.2">
      <c r="A37" s="7" t="s">
        <v>30</v>
      </c>
      <c r="B37" s="57">
        <v>430027</v>
      </c>
      <c r="C37" s="57">
        <v>78659</v>
      </c>
      <c r="D37" s="66">
        <f t="shared" si="0"/>
        <v>0.1829164215270204</v>
      </c>
      <c r="E37" s="67">
        <f t="shared" si="14"/>
        <v>14388.022800893898</v>
      </c>
      <c r="F37" s="152">
        <f t="shared" si="1"/>
        <v>1.2614854112449066E-5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38382.726621358488</v>
      </c>
      <c r="AN37" s="69">
        <f t="shared" si="12"/>
        <v>2985300.6413162556</v>
      </c>
      <c r="AO37" s="69">
        <f t="shared" si="13"/>
        <v>13647735.5473796</v>
      </c>
      <c r="AP37" s="69">
        <f t="shared" si="23"/>
        <v>16671418.915317215</v>
      </c>
      <c r="AQ37" s="70">
        <f t="shared" si="24"/>
        <v>2.7396114864234604E-3</v>
      </c>
    </row>
    <row r="38" spans="1:43" ht="14.25" x14ac:dyDescent="0.2">
      <c r="A38" s="7" t="s">
        <v>31</v>
      </c>
      <c r="B38" s="57">
        <v>162865275</v>
      </c>
      <c r="C38" s="57">
        <v>41768774.539999999</v>
      </c>
      <c r="D38" s="66">
        <f t="shared" si="0"/>
        <v>0.2564621251522155</v>
      </c>
      <c r="E38" s="67">
        <f t="shared" si="14"/>
        <v>10712108.683532152</v>
      </c>
      <c r="F38" s="152">
        <f t="shared" si="1"/>
        <v>9.3919567788745429E-3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28576542.088378567</v>
      </c>
      <c r="AN38" s="69">
        <f t="shared" si="12"/>
        <v>72286063.190323591</v>
      </c>
      <c r="AO38" s="69">
        <f t="shared" si="13"/>
        <v>43745723.560909428</v>
      </c>
      <c r="AP38" s="69">
        <f t="shared" si="23"/>
        <v>144608328.83961159</v>
      </c>
      <c r="AQ38" s="70">
        <f t="shared" si="24"/>
        <v>2.3763462530325526E-2</v>
      </c>
    </row>
    <row r="39" spans="1:43" ht="14.25" x14ac:dyDescent="0.2">
      <c r="A39" s="7" t="s">
        <v>32</v>
      </c>
      <c r="B39" s="57">
        <v>3048413</v>
      </c>
      <c r="C39" s="57">
        <v>933376</v>
      </c>
      <c r="D39" s="66">
        <f t="shared" si="0"/>
        <v>0.30618423422285629</v>
      </c>
      <c r="E39" s="67">
        <f t="shared" si="14"/>
        <v>285785.01580199273</v>
      </c>
      <c r="F39" s="152">
        <f t="shared" si="1"/>
        <v>2.5056509374186633E-4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762384.67827052716</v>
      </c>
      <c r="AN39" s="69">
        <f t="shared" si="12"/>
        <v>13669870.10456972</v>
      </c>
      <c r="AO39" s="69">
        <f t="shared" si="13"/>
        <v>12754487.950751545</v>
      </c>
      <c r="AP39" s="69">
        <f t="shared" si="23"/>
        <v>27186742.733591795</v>
      </c>
      <c r="AQ39" s="70">
        <f t="shared" si="24"/>
        <v>4.4675928935452849E-3</v>
      </c>
    </row>
    <row r="40" spans="1:43" ht="14.25" x14ac:dyDescent="0.2">
      <c r="A40" s="7" t="s">
        <v>33</v>
      </c>
      <c r="B40" s="57">
        <v>30844776</v>
      </c>
      <c r="C40" s="57">
        <v>9728027</v>
      </c>
      <c r="D40" s="66">
        <f t="shared" ref="D40:D58" si="25">+C40/B40</f>
        <v>0.31538653417356638</v>
      </c>
      <c r="E40" s="67">
        <f t="shared" si="14"/>
        <v>3068088.7198768766</v>
      </c>
      <c r="F40" s="152">
        <f t="shared" ref="F40:F58" si="26">+E40/E$59</f>
        <v>2.6899798631743093E-3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8184697.2453916036</v>
      </c>
      <c r="AN40" s="69">
        <f t="shared" ref="AN40:AN58" si="32">+M40*AN$6</f>
        <v>30885469.628760394</v>
      </c>
      <c r="AO40" s="69">
        <f t="shared" ref="AO40:AO58" si="33">+AK40*AO$6</f>
        <v>69278180.449837402</v>
      </c>
      <c r="AP40" s="69">
        <f t="shared" si="23"/>
        <v>108348347.32398939</v>
      </c>
      <c r="AQ40" s="70">
        <f t="shared" si="24"/>
        <v>1.7804865822853205E-2</v>
      </c>
    </row>
    <row r="41" spans="1:43" ht="14.25" x14ac:dyDescent="0.2">
      <c r="A41" s="7" t="s">
        <v>34</v>
      </c>
      <c r="B41" s="57">
        <v>1487800</v>
      </c>
      <c r="C41" s="57">
        <v>503118</v>
      </c>
      <c r="D41" s="66">
        <f t="shared" si="25"/>
        <v>0.33816238741766369</v>
      </c>
      <c r="E41" s="67">
        <f t="shared" si="14"/>
        <v>170135.58403280011</v>
      </c>
      <c r="F41" s="152">
        <f t="shared" si="26"/>
        <v>1.4916820758560035E-4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453868.3112241397</v>
      </c>
      <c r="AN41" s="69">
        <f t="shared" si="32"/>
        <v>2463952.3773507695</v>
      </c>
      <c r="AO41" s="69">
        <f t="shared" si="33"/>
        <v>21244109.121510666</v>
      </c>
      <c r="AP41" s="69">
        <f t="shared" si="23"/>
        <v>24161929.810085576</v>
      </c>
      <c r="AQ41" s="70">
        <f t="shared" si="24"/>
        <v>3.9705258909336428E-3</v>
      </c>
    </row>
    <row r="42" spans="1:43" ht="14.25" x14ac:dyDescent="0.2">
      <c r="A42" s="7" t="s">
        <v>35</v>
      </c>
      <c r="B42" s="57">
        <v>677663</v>
      </c>
      <c r="C42" s="57">
        <v>250058</v>
      </c>
      <c r="D42" s="66">
        <f t="shared" si="25"/>
        <v>0.36900052090788488</v>
      </c>
      <c r="E42" s="67">
        <f t="shared" si="14"/>
        <v>92271.532257183877</v>
      </c>
      <c r="F42" s="152">
        <f t="shared" si="26"/>
        <v>8.0900060714679732E-5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246151.47241366029</v>
      </c>
      <c r="AN42" s="69">
        <f t="shared" si="32"/>
        <v>978359.85273376689</v>
      </c>
      <c r="AO42" s="69">
        <f t="shared" si="33"/>
        <v>21980988.5442352</v>
      </c>
      <c r="AP42" s="69">
        <f t="shared" si="23"/>
        <v>23205499.869382627</v>
      </c>
      <c r="AQ42" s="70">
        <f t="shared" si="24"/>
        <v>3.813355918490463E-3</v>
      </c>
    </row>
    <row r="43" spans="1:43" ht="14.25" x14ac:dyDescent="0.2">
      <c r="A43" s="7" t="s">
        <v>36</v>
      </c>
      <c r="B43" s="57">
        <v>606526</v>
      </c>
      <c r="C43" s="57">
        <v>85886</v>
      </c>
      <c r="D43" s="66">
        <f t="shared" si="25"/>
        <v>0.14160316293118513</v>
      </c>
      <c r="E43" s="67">
        <f t="shared" si="14"/>
        <v>12161.729251507766</v>
      </c>
      <c r="F43" s="152">
        <f t="shared" si="26"/>
        <v>1.0662927240659035E-5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32443.674545372556</v>
      </c>
      <c r="AN43" s="69">
        <f t="shared" si="32"/>
        <v>5549089.4150038976</v>
      </c>
      <c r="AO43" s="69">
        <f t="shared" si="33"/>
        <v>18018289.084856723</v>
      </c>
      <c r="AP43" s="69">
        <f t="shared" si="23"/>
        <v>23599822.174405992</v>
      </c>
      <c r="AQ43" s="70">
        <f t="shared" si="24"/>
        <v>3.8781548370277713E-3</v>
      </c>
    </row>
    <row r="44" spans="1:43" ht="14.25" x14ac:dyDescent="0.2">
      <c r="A44" s="7" t="s">
        <v>37</v>
      </c>
      <c r="B44" s="57">
        <v>3795753</v>
      </c>
      <c r="C44" s="57">
        <v>660757</v>
      </c>
      <c r="D44" s="66">
        <f t="shared" si="25"/>
        <v>0.17407797609591563</v>
      </c>
      <c r="E44" s="67">
        <f t="shared" si="14"/>
        <v>115023.24125120892</v>
      </c>
      <c r="F44" s="152">
        <f t="shared" si="26"/>
        <v>1.0084786686846828E-4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306845.88738443109</v>
      </c>
      <c r="AN44" s="69">
        <f t="shared" si="32"/>
        <v>15273318.321595103</v>
      </c>
      <c r="AO44" s="69">
        <f t="shared" si="33"/>
        <v>14291495.868730623</v>
      </c>
      <c r="AP44" s="69">
        <f t="shared" si="23"/>
        <v>29871660.077710159</v>
      </c>
      <c r="AQ44" s="70">
        <f t="shared" si="24"/>
        <v>4.9088049123546798E-3</v>
      </c>
    </row>
    <row r="45" spans="1:43" ht="14.25" x14ac:dyDescent="0.2">
      <c r="A45" s="7" t="s">
        <v>38</v>
      </c>
      <c r="B45" s="57">
        <v>47161228</v>
      </c>
      <c r="C45" s="57">
        <v>15067491</v>
      </c>
      <c r="D45" s="66">
        <f t="shared" si="25"/>
        <v>0.31948894545324391</v>
      </c>
      <c r="E45" s="67">
        <f t="shared" si="14"/>
        <v>4813896.8102162434</v>
      </c>
      <c r="F45" s="152">
        <f t="shared" si="26"/>
        <v>4.2206359284813616E-3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12841965.00150669</v>
      </c>
      <c r="AN45" s="69">
        <f t="shared" si="32"/>
        <v>23069040.272226498</v>
      </c>
      <c r="AO45" s="69">
        <f t="shared" si="33"/>
        <v>43578749.263134308</v>
      </c>
      <c r="AP45" s="69">
        <f t="shared" si="23"/>
        <v>79489754.536867499</v>
      </c>
      <c r="AQ45" s="70">
        <f t="shared" si="24"/>
        <v>1.3062538089190589E-2</v>
      </c>
    </row>
    <row r="46" spans="1:43" ht="14.25" x14ac:dyDescent="0.2">
      <c r="A46" s="7" t="s">
        <v>39</v>
      </c>
      <c r="B46" s="57">
        <v>1334465690</v>
      </c>
      <c r="C46" s="57">
        <v>747581960.90999997</v>
      </c>
      <c r="D46" s="66">
        <f t="shared" si="25"/>
        <v>0.56021070194018996</v>
      </c>
      <c r="E46" s="67">
        <f t="shared" si="14"/>
        <v>418803415.07921475</v>
      </c>
      <c r="F46" s="152">
        <f t="shared" si="26"/>
        <v>0.3671904094210578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1117235996.3231452</v>
      </c>
      <c r="AN46" s="69">
        <f t="shared" si="32"/>
        <v>316703365.85331786</v>
      </c>
      <c r="AO46" s="69">
        <f t="shared" si="33"/>
        <v>210078509.69763169</v>
      </c>
      <c r="AP46" s="69">
        <f t="shared" si="23"/>
        <v>1644017871.8740947</v>
      </c>
      <c r="AQ46" s="70">
        <f t="shared" si="24"/>
        <v>0.27016118235344716</v>
      </c>
    </row>
    <row r="47" spans="1:43" ht="14.25" x14ac:dyDescent="0.2">
      <c r="A47" s="7" t="s">
        <v>40</v>
      </c>
      <c r="B47" s="57">
        <v>1741263</v>
      </c>
      <c r="C47" s="57">
        <v>424914</v>
      </c>
      <c r="D47" s="66">
        <f t="shared" si="25"/>
        <v>0.24402631882719611</v>
      </c>
      <c r="E47" s="67">
        <f t="shared" si="14"/>
        <v>103690.1992381392</v>
      </c>
      <c r="F47" s="152">
        <f t="shared" si="26"/>
        <v>9.0911500098445617E-5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276612.89016197744</v>
      </c>
      <c r="AN47" s="69">
        <f t="shared" si="32"/>
        <v>4454259.4815156152</v>
      </c>
      <c r="AO47" s="69">
        <f t="shared" si="33"/>
        <v>1590439.8736240328</v>
      </c>
      <c r="AP47" s="69">
        <f t="shared" si="23"/>
        <v>6321312.2453016248</v>
      </c>
      <c r="AQ47" s="70">
        <f t="shared" si="24"/>
        <v>1.0387801856857179E-3</v>
      </c>
    </row>
    <row r="48" spans="1:43" ht="14.25" x14ac:dyDescent="0.2">
      <c r="A48" s="7" t="s">
        <v>41</v>
      </c>
      <c r="B48" s="57">
        <v>49692400</v>
      </c>
      <c r="C48" s="57">
        <v>10504178</v>
      </c>
      <c r="D48" s="66">
        <f t="shared" si="25"/>
        <v>0.21138399433313745</v>
      </c>
      <c r="E48" s="67">
        <f t="shared" si="14"/>
        <v>2220415.102826267</v>
      </c>
      <c r="F48" s="152">
        <f t="shared" si="26"/>
        <v>1.9467728803913027E-3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5923370.2265485227</v>
      </c>
      <c r="AN48" s="69">
        <f t="shared" si="32"/>
        <v>6889587.1071930919</v>
      </c>
      <c r="AO48" s="69">
        <f t="shared" si="33"/>
        <v>11086274.199087653</v>
      </c>
      <c r="AP48" s="69">
        <f t="shared" si="23"/>
        <v>23899231.53282927</v>
      </c>
      <c r="AQ48" s="70">
        <f t="shared" si="24"/>
        <v>3.9273567268996324E-3</v>
      </c>
    </row>
    <row r="49" spans="1:43" ht="14.25" x14ac:dyDescent="0.2">
      <c r="A49" s="7" t="s">
        <v>42</v>
      </c>
      <c r="B49" s="57">
        <v>2618348</v>
      </c>
      <c r="C49" s="57">
        <v>654730</v>
      </c>
      <c r="D49" s="66">
        <f t="shared" si="25"/>
        <v>0.25005461458904621</v>
      </c>
      <c r="E49" s="67">
        <f t="shared" si="14"/>
        <v>163718.25780988621</v>
      </c>
      <c r="F49" s="152">
        <f t="shared" si="26"/>
        <v>1.435417476324633E-4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436748.90006787749</v>
      </c>
      <c r="AN49" s="69">
        <f t="shared" si="32"/>
        <v>6256356.230126394</v>
      </c>
      <c r="AO49" s="69">
        <f t="shared" si="33"/>
        <v>5462246.8343519932</v>
      </c>
      <c r="AP49" s="69">
        <f t="shared" si="23"/>
        <v>12155351.964546263</v>
      </c>
      <c r="AQ49" s="70">
        <f t="shared" si="24"/>
        <v>1.9974869585332646E-3</v>
      </c>
    </row>
    <row r="50" spans="1:43" ht="14.25" x14ac:dyDescent="0.2">
      <c r="A50" s="7" t="s">
        <v>43</v>
      </c>
      <c r="B50" s="57">
        <v>981068</v>
      </c>
      <c r="C50" s="57">
        <v>178152</v>
      </c>
      <c r="D50" s="66">
        <f t="shared" si="25"/>
        <v>0.18158985921465179</v>
      </c>
      <c r="E50" s="67">
        <f t="shared" si="14"/>
        <v>32350.596598808646</v>
      </c>
      <c r="F50" s="152">
        <f t="shared" si="26"/>
        <v>2.8363734349886333E-5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86301.232801269769</v>
      </c>
      <c r="AN50" s="69">
        <f t="shared" si="32"/>
        <v>3124420.5703056506</v>
      </c>
      <c r="AO50" s="69">
        <f t="shared" si="33"/>
        <v>16274034.406616485</v>
      </c>
      <c r="AP50" s="69">
        <f t="shared" si="23"/>
        <v>19484756.209723406</v>
      </c>
      <c r="AQ50" s="70">
        <f t="shared" si="24"/>
        <v>3.2019267342190344E-3</v>
      </c>
    </row>
    <row r="51" spans="1:43" ht="14.25" x14ac:dyDescent="0.2">
      <c r="A51" s="7" t="s">
        <v>44</v>
      </c>
      <c r="B51" s="57">
        <v>16749276</v>
      </c>
      <c r="C51" s="57">
        <v>6309101</v>
      </c>
      <c r="D51" s="66">
        <f t="shared" si="25"/>
        <v>0.37667902779797768</v>
      </c>
      <c r="E51" s="67">
        <f t="shared" si="14"/>
        <v>2376506.030959249</v>
      </c>
      <c r="F51" s="152">
        <f t="shared" si="26"/>
        <v>2.083627284496918E-3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6339771.8062172839</v>
      </c>
      <c r="AN51" s="69">
        <f t="shared" si="32"/>
        <v>15114456.315010222</v>
      </c>
      <c r="AO51" s="69">
        <f t="shared" si="33"/>
        <v>15565864.042835942</v>
      </c>
      <c r="AP51" s="69">
        <f t="shared" si="23"/>
        <v>37020092.164063446</v>
      </c>
      <c r="AQ51" s="70">
        <f t="shared" si="24"/>
        <v>6.0835055634011447E-3</v>
      </c>
    </row>
    <row r="52" spans="1:43" ht="14.25" x14ac:dyDescent="0.2">
      <c r="A52" s="7" t="s">
        <v>45</v>
      </c>
      <c r="B52" s="57">
        <v>108243871</v>
      </c>
      <c r="C52" s="57">
        <v>12883369.639999999</v>
      </c>
      <c r="D52" s="66">
        <f t="shared" si="25"/>
        <v>0.11902170091459496</v>
      </c>
      <c r="E52" s="67">
        <f t="shared" si="14"/>
        <v>1533400.5680642528</v>
      </c>
      <c r="F52" s="152">
        <f t="shared" si="26"/>
        <v>1.3444254801205412E-3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4090631.1881427802</v>
      </c>
      <c r="AN52" s="69">
        <f t="shared" si="32"/>
        <v>14967572.69397597</v>
      </c>
      <c r="AO52" s="69">
        <f t="shared" si="33"/>
        <v>27121709.846678853</v>
      </c>
      <c r="AP52" s="69">
        <f t="shared" si="23"/>
        <v>46179913.7287976</v>
      </c>
      <c r="AQ52" s="70">
        <f t="shared" si="24"/>
        <v>7.5887375115515831E-3</v>
      </c>
    </row>
    <row r="53" spans="1:43" ht="14.25" x14ac:dyDescent="0.2">
      <c r="A53" s="7" t="s">
        <v>46</v>
      </c>
      <c r="B53" s="57">
        <v>492137958</v>
      </c>
      <c r="C53" s="57">
        <v>247180255.84</v>
      </c>
      <c r="D53" s="66">
        <f t="shared" si="25"/>
        <v>0.50225805959880865</v>
      </c>
      <c r="E53" s="67">
        <f t="shared" si="14"/>
        <v>124148275.66933548</v>
      </c>
      <c r="F53" s="152">
        <f t="shared" si="26"/>
        <v>0.10884833917440538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331188613.71508992</v>
      </c>
      <c r="AN53" s="69">
        <f t="shared" si="32"/>
        <v>123392935.44066077</v>
      </c>
      <c r="AO53" s="69">
        <f t="shared" si="33"/>
        <v>52998058.07537768</v>
      </c>
      <c r="AP53" s="69">
        <f t="shared" si="23"/>
        <v>507579607.23112839</v>
      </c>
      <c r="AQ53" s="70">
        <f t="shared" si="24"/>
        <v>8.3410472096474744E-2</v>
      </c>
    </row>
    <row r="54" spans="1:43" ht="14.25" x14ac:dyDescent="0.2">
      <c r="A54" s="7" t="s">
        <v>47</v>
      </c>
      <c r="B54" s="57">
        <v>676597875</v>
      </c>
      <c r="C54" s="57">
        <v>445758126.52000004</v>
      </c>
      <c r="D54" s="66">
        <f t="shared" si="25"/>
        <v>0.65882282961648386</v>
      </c>
      <c r="E54" s="67">
        <f t="shared" si="14"/>
        <v>293675630.23844904</v>
      </c>
      <c r="F54" s="152">
        <f t="shared" si="26"/>
        <v>0.25748327502020685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783434359.72990251</v>
      </c>
      <c r="AN54" s="69">
        <f t="shared" si="32"/>
        <v>34341103.197268575</v>
      </c>
      <c r="AO54" s="69">
        <f t="shared" si="33"/>
        <v>22112959.063500226</v>
      </c>
      <c r="AP54" s="69">
        <f t="shared" si="23"/>
        <v>839888421.9906714</v>
      </c>
      <c r="AQ54" s="70">
        <f t="shared" si="24"/>
        <v>0.13801872413425204</v>
      </c>
    </row>
    <row r="55" spans="1:43" ht="14.25" x14ac:dyDescent="0.2">
      <c r="A55" s="7" t="s">
        <v>48</v>
      </c>
      <c r="B55" s="57">
        <v>205448481</v>
      </c>
      <c r="C55" s="57">
        <v>92647511</v>
      </c>
      <c r="D55" s="66">
        <f t="shared" si="25"/>
        <v>0.45095252371323202</v>
      </c>
      <c r="E55" s="67">
        <f t="shared" si="14"/>
        <v>41779628.901199423</v>
      </c>
      <c r="F55" s="152">
        <f t="shared" si="26"/>
        <v>3.663074007834817E-2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111454930.02394436</v>
      </c>
      <c r="AN55" s="69">
        <f t="shared" si="32"/>
        <v>77883629.483044848</v>
      </c>
      <c r="AO55" s="69">
        <f t="shared" si="33"/>
        <v>56256703.344879724</v>
      </c>
      <c r="AP55" s="69">
        <f t="shared" si="23"/>
        <v>245595262.85186893</v>
      </c>
      <c r="AQ55" s="70">
        <f t="shared" si="24"/>
        <v>4.035862853293113E-2</v>
      </c>
    </row>
    <row r="56" spans="1:43" ht="14.25" x14ac:dyDescent="0.2">
      <c r="A56" s="7" t="s">
        <v>49</v>
      </c>
      <c r="B56" s="57">
        <v>119365605</v>
      </c>
      <c r="C56" s="57">
        <v>41929088</v>
      </c>
      <c r="D56" s="66">
        <f t="shared" si="25"/>
        <v>0.35126607869997389</v>
      </c>
      <c r="E56" s="67">
        <f t="shared" si="14"/>
        <v>14728266.325226132</v>
      </c>
      <c r="F56" s="152">
        <f t="shared" si="26"/>
        <v>1.2913166290679002E-2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39290389.499006987</v>
      </c>
      <c r="AN56" s="69">
        <f t="shared" si="32"/>
        <v>13898308.971625047</v>
      </c>
      <c r="AO56" s="69">
        <f t="shared" si="33"/>
        <v>16757112.088755533</v>
      </c>
      <c r="AP56" s="69">
        <f t="shared" si="23"/>
        <v>69945810.559387565</v>
      </c>
      <c r="AQ56" s="70">
        <f t="shared" si="24"/>
        <v>1.1494183369097556E-2</v>
      </c>
    </row>
    <row r="57" spans="1:43" ht="14.25" x14ac:dyDescent="0.2">
      <c r="A57" s="7" t="s">
        <v>50</v>
      </c>
      <c r="B57" s="57">
        <v>4537153</v>
      </c>
      <c r="C57" s="57">
        <v>1171487</v>
      </c>
      <c r="D57" s="66">
        <f t="shared" si="25"/>
        <v>0.25819869861122163</v>
      </c>
      <c r="E57" s="67">
        <f t="shared" si="14"/>
        <v>302476.4188399642</v>
      </c>
      <c r="F57" s="152">
        <f t="shared" si="26"/>
        <v>2.6519946131063453E-4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806912.10004341777</v>
      </c>
      <c r="AN57" s="69">
        <f t="shared" si="32"/>
        <v>6824005.6135677593</v>
      </c>
      <c r="AO57" s="69">
        <f t="shared" si="33"/>
        <v>3412285.4086603876</v>
      </c>
      <c r="AP57" s="69">
        <f t="shared" si="23"/>
        <v>11043203.122271564</v>
      </c>
      <c r="AQ57" s="70">
        <f t="shared" si="24"/>
        <v>1.8147277249980218E-3</v>
      </c>
    </row>
    <row r="58" spans="1:43" ht="14.25" x14ac:dyDescent="0.2">
      <c r="A58" s="7" t="s">
        <v>51</v>
      </c>
      <c r="B58" s="57">
        <v>2806578</v>
      </c>
      <c r="C58" s="57">
        <v>547696</v>
      </c>
      <c r="D58" s="66">
        <f t="shared" si="25"/>
        <v>0.19514725762120275</v>
      </c>
      <c r="E58" s="67">
        <f t="shared" si="14"/>
        <v>106881.37241010225</v>
      </c>
      <c r="F58" s="152">
        <f t="shared" si="26"/>
        <v>9.3709395581998372E-5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285125.93807383237</v>
      </c>
      <c r="AN58" s="69">
        <f t="shared" si="32"/>
        <v>4268796.6308287811</v>
      </c>
      <c r="AO58" s="69">
        <f t="shared" si="33"/>
        <v>3192961.3656775956</v>
      </c>
      <c r="AP58" s="69">
        <f t="shared" si="23"/>
        <v>7746883.9345802087</v>
      </c>
      <c r="AQ58" s="70">
        <f t="shared" si="24"/>
        <v>1.2730441433311847E-3</v>
      </c>
    </row>
    <row r="59" spans="1:43" ht="15.75" thickBot="1" x14ac:dyDescent="0.3">
      <c r="A59" s="11" t="s">
        <v>52</v>
      </c>
      <c r="B59" s="156">
        <f>SUM(B8:B58)</f>
        <v>4764118586</v>
      </c>
      <c r="C59" s="74">
        <f>SUM(C8:C58)</f>
        <v>2237210683.79</v>
      </c>
      <c r="D59" s="85">
        <f>+C59/$J$59</f>
        <v>34836.5899512209</v>
      </c>
      <c r="E59" s="86">
        <f t="shared" ref="E59:J59" si="34">SUM(E8:E58)</f>
        <v>1140561965.4923291</v>
      </c>
      <c r="F59" s="153">
        <f t="shared" si="34"/>
        <v>1.0000000000000004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3042661157.9661622</v>
      </c>
      <c r="AN59" s="88">
        <f>SUM(AN8:AN58)</f>
        <v>1521330578.9830811</v>
      </c>
      <c r="AO59" s="88">
        <f>SUM(AO8:AO58)</f>
        <v>1521330578.9830816</v>
      </c>
      <c r="AP59" s="88">
        <f>SUM(AP8:AP58)</f>
        <v>6085322315.9323263</v>
      </c>
      <c r="AQ59" s="89">
        <f>SUM(AQ8:AQ58)</f>
        <v>0.99999999999999989</v>
      </c>
    </row>
    <row r="60" spans="1:43" ht="13.5" thickTop="1" x14ac:dyDescent="0.2">
      <c r="K60" s="91"/>
      <c r="V60" s="93"/>
    </row>
    <row r="61" spans="1:43" ht="65.25" customHeight="1" x14ac:dyDescent="0.2">
      <c r="B61" s="217" t="s">
        <v>189</v>
      </c>
      <c r="C61" s="217"/>
      <c r="D61" s="217"/>
      <c r="E61" s="217"/>
      <c r="F61" s="217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4" zoomScale="89" zoomScaleNormal="89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A4" sqref="A4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20" t="s">
        <v>180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26.25" customHeight="1" x14ac:dyDescent="0.2"/>
    <row r="3" spans="1:14" ht="37.5" customHeight="1" thickBot="1" x14ac:dyDescent="0.25">
      <c r="B3" s="222" t="s">
        <v>130</v>
      </c>
      <c r="C3" s="223"/>
      <c r="E3" s="224" t="s">
        <v>132</v>
      </c>
      <c r="F3" s="224"/>
      <c r="H3" s="146" t="s">
        <v>131</v>
      </c>
    </row>
    <row r="4" spans="1:14" ht="39" customHeight="1" thickBot="1" x14ac:dyDescent="0.25">
      <c r="A4" s="19" t="s">
        <v>0</v>
      </c>
      <c r="B4" s="19" t="s">
        <v>216</v>
      </c>
      <c r="C4" s="150" t="s">
        <v>118</v>
      </c>
      <c r="E4" s="97" t="s">
        <v>188</v>
      </c>
      <c r="F4" s="150" t="s">
        <v>119</v>
      </c>
      <c r="H4" s="150" t="s">
        <v>125</v>
      </c>
      <c r="J4" s="157" t="s">
        <v>122</v>
      </c>
      <c r="K4" s="157" t="s">
        <v>123</v>
      </c>
      <c r="L4" s="157" t="s">
        <v>124</v>
      </c>
      <c r="M4" s="157" t="s">
        <v>74</v>
      </c>
      <c r="N4" s="159" t="s">
        <v>117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133</v>
      </c>
      <c r="K5" s="121" t="s">
        <v>133</v>
      </c>
      <c r="L5" s="121" t="s">
        <v>133</v>
      </c>
      <c r="M5" s="121" t="s">
        <v>133</v>
      </c>
      <c r="N5" s="136"/>
    </row>
    <row r="6" spans="1:14" s="28" customFormat="1" ht="11.25" x14ac:dyDescent="0.2">
      <c r="A6" s="98"/>
      <c r="B6" s="122" t="s">
        <v>57</v>
      </c>
      <c r="C6" s="137" t="s">
        <v>77</v>
      </c>
      <c r="D6" s="27"/>
      <c r="E6" s="99" t="s">
        <v>56</v>
      </c>
      <c r="F6" s="137" t="s">
        <v>78</v>
      </c>
      <c r="G6" s="27"/>
      <c r="H6" s="125" t="s">
        <v>72</v>
      </c>
      <c r="I6" s="27"/>
      <c r="J6" s="160">
        <f>+M6*0.35</f>
        <v>79218044.175454557</v>
      </c>
      <c r="K6" s="160">
        <f>+M6*0.35</f>
        <v>79218044.175454557</v>
      </c>
      <c r="L6" s="160">
        <f>+M6*0.3</f>
        <v>67901180.721818194</v>
      </c>
      <c r="M6" s="160">
        <f>+'ESTIMACIÓN 2016'!R10</f>
        <v>226337269.07272732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120</v>
      </c>
      <c r="K7" s="160" t="s">
        <v>71</v>
      </c>
      <c r="L7" s="160" t="s">
        <v>121</v>
      </c>
      <c r="M7" s="162" t="s">
        <v>135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2904</v>
      </c>
      <c r="F8" s="151">
        <f t="shared" ref="F8:F59" si="1">(E8/E$59)</f>
        <v>5.7099633551697482E-4</v>
      </c>
      <c r="H8" s="165">
        <f>+'COEF Art 14 F I'!AQ8</f>
        <v>4.6364231266078095E-4</v>
      </c>
      <c r="J8" s="166">
        <f t="shared" ref="J8:J39" si="2">+C8*J$6</f>
        <v>40835.287672208979</v>
      </c>
      <c r="K8" s="167">
        <f t="shared" ref="K8:K39" si="3">+F8*K$6</f>
        <v>45233.212931006383</v>
      </c>
      <c r="L8" s="167">
        <f t="shared" ref="L8:L39" si="4">+H8*L$6</f>
        <v>31481.860462261422</v>
      </c>
      <c r="M8" s="167">
        <f>SUM(J8:L8)</f>
        <v>117550.36106547678</v>
      </c>
      <c r="N8" s="168">
        <f>+M8/M$59</f>
        <v>5.1935927983519652E-4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3458</v>
      </c>
      <c r="F9" s="152">
        <f t="shared" si="1"/>
        <v>6.7992607720995151E-4</v>
      </c>
      <c r="H9" s="170">
        <f>+'COEF Art 14 F I'!AQ9</f>
        <v>2.5226951266529418E-3</v>
      </c>
      <c r="J9" s="171">
        <f t="shared" si="2"/>
        <v>37740.53301724809</v>
      </c>
      <c r="K9" s="172">
        <f t="shared" si="3"/>
        <v>53862.414020461467</v>
      </c>
      <c r="L9" s="172">
        <f t="shared" si="4"/>
        <v>171293.97770091143</v>
      </c>
      <c r="M9" s="172">
        <f t="shared" ref="M9:M58" si="5">SUM(J9:L9)</f>
        <v>262896.92473862099</v>
      </c>
      <c r="N9" s="173">
        <f t="shared" ref="N9:N58" si="6">+M9/M$59</f>
        <v>1.1615273340341761E-3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1263</v>
      </c>
      <c r="F10" s="152">
        <f t="shared" si="1"/>
        <v>2.4833621617008925E-4</v>
      </c>
      <c r="H10" s="170">
        <f>+'COEF Art 14 F I'!AQ10</f>
        <v>2.6730330216684782E-3</v>
      </c>
      <c r="J10" s="171">
        <f t="shared" si="2"/>
        <v>19992.115071047367</v>
      </c>
      <c r="K10" s="172">
        <f t="shared" si="3"/>
        <v>19672.709342927363</v>
      </c>
      <c r="L10" s="172">
        <f t="shared" si="4"/>
        <v>181502.0982796991</v>
      </c>
      <c r="M10" s="172">
        <f t="shared" si="5"/>
        <v>221166.92269367381</v>
      </c>
      <c r="N10" s="173">
        <f t="shared" si="6"/>
        <v>9.771564515192936E-4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35229</v>
      </c>
      <c r="F11" s="152">
        <f t="shared" si="1"/>
        <v>6.9268698016279294E-3</v>
      </c>
      <c r="H11" s="170">
        <f>+'COEF Art 14 F I'!AQ11</f>
        <v>7.3758721435698994E-3</v>
      </c>
      <c r="J11" s="171">
        <f t="shared" si="2"/>
        <v>531570.53330935782</v>
      </c>
      <c r="K11" s="172">
        <f t="shared" si="3"/>
        <v>548733.07794298348</v>
      </c>
      <c r="L11" s="172">
        <f t="shared" si="4"/>
        <v>500830.42740156426</v>
      </c>
      <c r="M11" s="172">
        <f t="shared" si="5"/>
        <v>1581134.0386539057</v>
      </c>
      <c r="N11" s="173">
        <f t="shared" si="6"/>
        <v>6.9857432014249991E-3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19227</v>
      </c>
      <c r="F12" s="152">
        <f t="shared" si="1"/>
        <v>3.780491233810219E-3</v>
      </c>
      <c r="H12" s="170">
        <f>+'COEF Art 14 F I'!AQ12</f>
        <v>7.3431024328910778E-3</v>
      </c>
      <c r="J12" s="171">
        <f t="shared" si="2"/>
        <v>281529.83096179244</v>
      </c>
      <c r="K12" s="172">
        <f t="shared" si="3"/>
        <v>299483.1215648966</v>
      </c>
      <c r="L12" s="172">
        <f t="shared" si="4"/>
        <v>498605.32535455993</v>
      </c>
      <c r="M12" s="172">
        <f t="shared" si="5"/>
        <v>1079618.2778812489</v>
      </c>
      <c r="N12" s="173">
        <f t="shared" si="6"/>
        <v>4.7699536285133086E-3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601971</v>
      </c>
      <c r="F13" s="152">
        <f t="shared" si="1"/>
        <v>0.118361995553543</v>
      </c>
      <c r="H13" s="170">
        <f>+'COEF Art 14 F I'!AQ13</f>
        <v>6.21466675678898E-2</v>
      </c>
      <c r="J13" s="171">
        <f t="shared" si="2"/>
        <v>9241045.7161261495</v>
      </c>
      <c r="K13" s="172">
        <f t="shared" si="3"/>
        <v>9376405.7924555261</v>
      </c>
      <c r="L13" s="172">
        <f t="shared" si="4"/>
        <v>4219832.1057860432</v>
      </c>
      <c r="M13" s="172">
        <f t="shared" si="5"/>
        <v>22837283.61436772</v>
      </c>
      <c r="N13" s="173">
        <f t="shared" si="6"/>
        <v>0.10089935125544693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16032</v>
      </c>
      <c r="F14" s="152">
        <f t="shared" si="1"/>
        <v>3.1522772902920597E-3</v>
      </c>
      <c r="H14" s="170">
        <f>+'COEF Art 14 F I'!AQ14</f>
        <v>1.0574622297358255E-2</v>
      </c>
      <c r="J14" s="171">
        <f t="shared" si="2"/>
        <v>249932.3859346417</v>
      </c>
      <c r="K14" s="172">
        <f t="shared" si="3"/>
        <v>249717.24163563858</v>
      </c>
      <c r="L14" s="172">
        <f t="shared" si="4"/>
        <v>718029.33967789111</v>
      </c>
      <c r="M14" s="172">
        <f t="shared" si="5"/>
        <v>1217678.9672481713</v>
      </c>
      <c r="N14" s="173">
        <f t="shared" si="6"/>
        <v>5.3799313397958478E-3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4082</v>
      </c>
      <c r="F15" s="152">
        <f t="shared" si="1"/>
        <v>8.0261950467640881E-4</v>
      </c>
      <c r="H15" s="170">
        <f>+'COEF Art 14 F I'!AQ15</f>
        <v>1.3526519378496075E-3</v>
      </c>
      <c r="J15" s="171">
        <f t="shared" si="2"/>
        <v>61539.196313897359</v>
      </c>
      <c r="K15" s="172">
        <f t="shared" si="3"/>
        <v>63581.94737753721</v>
      </c>
      <c r="L15" s="172">
        <f t="shared" si="4"/>
        <v>91846.663685643798</v>
      </c>
      <c r="M15" s="172">
        <f t="shared" si="5"/>
        <v>216967.80737707837</v>
      </c>
      <c r="N15" s="173">
        <f t="shared" si="6"/>
        <v>9.58603981862844E-4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96418</v>
      </c>
      <c r="F16" s="152">
        <f t="shared" si="1"/>
        <v>1.8958100784392452E-2</v>
      </c>
      <c r="H16" s="170">
        <f>+'COEF Art 14 F I'!AQ16</f>
        <v>1.3399316431592643E-2</v>
      </c>
      <c r="J16" s="171">
        <f t="shared" si="2"/>
        <v>1478271.4560351698</v>
      </c>
      <c r="K16" s="172">
        <f t="shared" si="3"/>
        <v>1501823.6654207211</v>
      </c>
      <c r="L16" s="172">
        <f t="shared" si="4"/>
        <v>909829.40657040011</v>
      </c>
      <c r="M16" s="172">
        <f t="shared" si="5"/>
        <v>3889924.5280262912</v>
      </c>
      <c r="N16" s="173">
        <f t="shared" si="6"/>
        <v>1.7186407452748621E-2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21370</v>
      </c>
      <c r="F17" s="152">
        <f t="shared" si="1"/>
        <v>4.2018566425612094E-3</v>
      </c>
      <c r="H17" s="170">
        <f>+'COEF Art 14 F I'!AQ17</f>
        <v>2.3600028828490867E-3</v>
      </c>
      <c r="J17" s="171">
        <f t="shared" si="2"/>
        <v>592738.3590646598</v>
      </c>
      <c r="K17" s="172">
        <f t="shared" si="3"/>
        <v>332862.86512934108</v>
      </c>
      <c r="L17" s="172">
        <f t="shared" si="4"/>
        <v>160246.98225234778</v>
      </c>
      <c r="M17" s="172">
        <f t="shared" si="5"/>
        <v>1085848.2064463487</v>
      </c>
      <c r="N17" s="173">
        <f t="shared" si="6"/>
        <v>4.797478607455676E-3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7983</v>
      </c>
      <c r="F18" s="152">
        <f t="shared" si="1"/>
        <v>1.5696500504242459E-3</v>
      </c>
      <c r="H18" s="170">
        <f>+'COEF Art 14 F I'!AQ18</f>
        <v>3.1952127934009454E-3</v>
      </c>
      <c r="J18" s="171">
        <f t="shared" si="2"/>
        <v>120030.05929265823</v>
      </c>
      <c r="K18" s="172">
        <f t="shared" si="3"/>
        <v>124344.60703451237</v>
      </c>
      <c r="L18" s="172">
        <f t="shared" si="4"/>
        <v>216958.72132938314</v>
      </c>
      <c r="M18" s="172">
        <f t="shared" si="5"/>
        <v>461333.38765655376</v>
      </c>
      <c r="N18" s="173">
        <f t="shared" si="6"/>
        <v>2.0382564018138647E-3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11284</v>
      </c>
      <c r="F19" s="152">
        <f t="shared" si="1"/>
        <v>2.2187061466851046E-3</v>
      </c>
      <c r="H19" s="170">
        <f>+'COEF Art 14 F I'!AQ19</f>
        <v>7.0907977707593325E-3</v>
      </c>
      <c r="J19" s="171">
        <f t="shared" si="2"/>
        <v>167658.33343250639</v>
      </c>
      <c r="K19" s="172">
        <f t="shared" si="3"/>
        <v>175761.56154045317</v>
      </c>
      <c r="L19" s="172">
        <f t="shared" si="4"/>
        <v>481473.54089419503</v>
      </c>
      <c r="M19" s="172">
        <f t="shared" si="5"/>
        <v>824893.43586715451</v>
      </c>
      <c r="N19" s="173">
        <f t="shared" si="6"/>
        <v>3.644532070421409E-3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32292</v>
      </c>
      <c r="F20" s="152">
        <f t="shared" si="1"/>
        <v>6.3493848713891705E-3</v>
      </c>
      <c r="H20" s="170">
        <f>+'COEF Art 14 F I'!AQ20</f>
        <v>3.623700036083222E-3</v>
      </c>
      <c r="J20" s="171">
        <f t="shared" si="2"/>
        <v>660962.22543327278</v>
      </c>
      <c r="K20" s="172">
        <f t="shared" si="3"/>
        <v>502985.85122867016</v>
      </c>
      <c r="L20" s="172">
        <f t="shared" si="4"/>
        <v>246053.51103174596</v>
      </c>
      <c r="M20" s="172">
        <f t="shared" si="5"/>
        <v>1410001.5876936889</v>
      </c>
      <c r="N20" s="173">
        <f t="shared" si="6"/>
        <v>6.2296483185039359E-3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37015</v>
      </c>
      <c r="F21" s="152">
        <f t="shared" si="1"/>
        <v>7.2780404129341681E-3</v>
      </c>
      <c r="H21" s="170">
        <f>+'COEF Art 14 F I'!AQ21</f>
        <v>2.3780426465290008E-2</v>
      </c>
      <c r="J21" s="171">
        <f t="shared" si="2"/>
        <v>527810.40640358033</v>
      </c>
      <c r="K21" s="172">
        <f t="shared" si="3"/>
        <v>576552.12694256241</v>
      </c>
      <c r="L21" s="172">
        <f t="shared" si="4"/>
        <v>1614719.035061565</v>
      </c>
      <c r="M21" s="172">
        <f t="shared" si="5"/>
        <v>2719081.5684077078</v>
      </c>
      <c r="N21" s="173">
        <f t="shared" si="6"/>
        <v>1.2013406274394893E-2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1792</v>
      </c>
      <c r="F22" s="152">
        <f t="shared" si="1"/>
        <v>3.5235035580110844E-4</v>
      </c>
      <c r="H22" s="170">
        <f>+'COEF Art 14 F I'!AQ22</f>
        <v>3.039124845906046E-3</v>
      </c>
      <c r="J22" s="171">
        <f t="shared" si="2"/>
        <v>25253.197984480888</v>
      </c>
      <c r="K22" s="172">
        <f t="shared" si="3"/>
        <v>27912.506051089338</v>
      </c>
      <c r="L22" s="172">
        <f t="shared" si="4"/>
        <v>206360.1653980343</v>
      </c>
      <c r="M22" s="172">
        <f t="shared" si="5"/>
        <v>259525.86943360453</v>
      </c>
      <c r="N22" s="173">
        <f t="shared" si="6"/>
        <v>1.1466333869664784E-3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3549</v>
      </c>
      <c r="F23" s="152">
        <f t="shared" si="1"/>
        <v>6.9781886871547651E-4</v>
      </c>
      <c r="H23" s="170">
        <f>+'COEF Art 14 F I'!AQ23</f>
        <v>1.1821591112032427E-3</v>
      </c>
      <c r="J23" s="171">
        <f t="shared" si="2"/>
        <v>44270.465339215567</v>
      </c>
      <c r="K23" s="172">
        <f t="shared" si="3"/>
        <v>55279.84596836834</v>
      </c>
      <c r="L23" s="172">
        <f t="shared" si="4"/>
        <v>80269.999451755357</v>
      </c>
      <c r="M23" s="172">
        <f t="shared" si="5"/>
        <v>179820.31075933925</v>
      </c>
      <c r="N23" s="173">
        <f t="shared" si="6"/>
        <v>7.9447945756365413E-4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41392</v>
      </c>
      <c r="F24" s="152">
        <f t="shared" si="1"/>
        <v>8.1386640219416745E-3</v>
      </c>
      <c r="H24" s="170">
        <f>+'COEF Art 14 F I'!AQ24</f>
        <v>1.7661743449506231E-2</v>
      </c>
      <c r="J24" s="171">
        <f t="shared" si="2"/>
        <v>636436.29479270766</v>
      </c>
      <c r="K24" s="172">
        <f t="shared" si="3"/>
        <v>644729.04601935821</v>
      </c>
      <c r="L24" s="172">
        <f t="shared" si="4"/>
        <v>1199253.2338273113</v>
      </c>
      <c r="M24" s="172">
        <f t="shared" si="5"/>
        <v>2480418.5746393772</v>
      </c>
      <c r="N24" s="173">
        <f t="shared" si="6"/>
        <v>1.0958948938463872E-2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188580</v>
      </c>
      <c r="F25" s="152">
        <f t="shared" si="1"/>
        <v>3.707936947375727E-2</v>
      </c>
      <c r="H25" s="170">
        <f>+'COEF Art 14 F I'!AQ25</f>
        <v>2.1112656717608303E-2</v>
      </c>
      <c r="J25" s="171">
        <f t="shared" si="2"/>
        <v>3827747.2949883803</v>
      </c>
      <c r="K25" s="172">
        <f t="shared" si="3"/>
        <v>2937355.1289701047</v>
      </c>
      <c r="L25" s="172">
        <f t="shared" si="4"/>
        <v>1433574.3193000304</v>
      </c>
      <c r="M25" s="172">
        <f t="shared" si="5"/>
        <v>8198676.7432585154</v>
      </c>
      <c r="N25" s="173">
        <f t="shared" si="6"/>
        <v>3.6223273245486111E-2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5708</v>
      </c>
      <c r="F26" s="152">
        <f t="shared" si="1"/>
        <v>1.1223302627861201E-3</v>
      </c>
      <c r="H26" s="170">
        <f>+'COEF Art 14 F I'!AQ26</f>
        <v>3.5960420115116972E-3</v>
      </c>
      <c r="J26" s="171">
        <f t="shared" si="2"/>
        <v>84780.803772653671</v>
      </c>
      <c r="K26" s="172">
        <f t="shared" si="3"/>
        <v>88908.808336840375</v>
      </c>
      <c r="L26" s="172">
        <f t="shared" si="4"/>
        <v>244175.49850690638</v>
      </c>
      <c r="M26" s="172">
        <f t="shared" si="5"/>
        <v>417865.11061640043</v>
      </c>
      <c r="N26" s="173">
        <f t="shared" si="6"/>
        <v>1.8462054982298598E-3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404169</v>
      </c>
      <c r="F27" s="152">
        <f t="shared" si="1"/>
        <v>7.9469358791170869E-2</v>
      </c>
      <c r="H27" s="170">
        <f>+'COEF Art 14 F I'!AQ27</f>
        <v>4.9310923029132959E-2</v>
      </c>
      <c r="J27" s="171">
        <f t="shared" si="2"/>
        <v>6578643.7602365678</v>
      </c>
      <c r="K27" s="172">
        <f t="shared" si="3"/>
        <v>6295407.1753140222</v>
      </c>
      <c r="L27" s="172">
        <f t="shared" si="4"/>
        <v>3348269.8961608238</v>
      </c>
      <c r="M27" s="172">
        <f t="shared" si="5"/>
        <v>16222320.831711413</v>
      </c>
      <c r="N27" s="173">
        <f t="shared" si="6"/>
        <v>7.167321978466927E-2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14904</v>
      </c>
      <c r="F28" s="152">
        <f t="shared" si="1"/>
        <v>2.9304853252565405E-3</v>
      </c>
      <c r="H28" s="170">
        <f>+'COEF Art 14 F I'!AQ28</f>
        <v>6.5776446316956685E-3</v>
      </c>
      <c r="J28" s="171">
        <f t="shared" si="2"/>
        <v>228934.47560073205</v>
      </c>
      <c r="K28" s="172">
        <f t="shared" si="3"/>
        <v>232147.31595169395</v>
      </c>
      <c r="L28" s="172">
        <f t="shared" si="4"/>
        <v>446629.83686066489</v>
      </c>
      <c r="M28" s="172">
        <f t="shared" si="5"/>
        <v>907711.62841309095</v>
      </c>
      <c r="N28" s="173">
        <f t="shared" si="6"/>
        <v>4.0104381931082783E-3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1221</v>
      </c>
      <c r="F29" s="152">
        <f t="shared" si="1"/>
        <v>2.4007800470600079E-4</v>
      </c>
      <c r="H29" s="170">
        <f>+'COEF Art 14 F I'!AQ29</f>
        <v>5.4898222053986203E-4</v>
      </c>
      <c r="J29" s="171">
        <f t="shared" si="2"/>
        <v>16154.619298895861</v>
      </c>
      <c r="K29" s="172">
        <f t="shared" si="3"/>
        <v>19018.509982354957</v>
      </c>
      <c r="L29" s="172">
        <f t="shared" si="4"/>
        <v>37276.540969942223</v>
      </c>
      <c r="M29" s="172">
        <f t="shared" si="5"/>
        <v>72449.670251193049</v>
      </c>
      <c r="N29" s="173">
        <f t="shared" si="6"/>
        <v>3.2009606967517711E-4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6180</v>
      </c>
      <c r="F30" s="152">
        <f t="shared" si="1"/>
        <v>1.2151368297158762E-3</v>
      </c>
      <c r="H30" s="170">
        <f>+'COEF Art 14 F I'!AQ30</f>
        <v>5.2287914857413386E-3</v>
      </c>
      <c r="J30" s="171">
        <f t="shared" si="2"/>
        <v>93012.851154849632</v>
      </c>
      <c r="K30" s="172">
        <f t="shared" si="3"/>
        <v>96260.763055654083</v>
      </c>
      <c r="L30" s="172">
        <f t="shared" si="4"/>
        <v>355041.11563002691</v>
      </c>
      <c r="M30" s="172">
        <f t="shared" si="5"/>
        <v>544314.72984053055</v>
      </c>
      <c r="N30" s="173">
        <f t="shared" si="6"/>
        <v>2.4048833498367859E-3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75505</v>
      </c>
      <c r="F31" s="152">
        <f t="shared" si="1"/>
        <v>1.4846101347523824E-2</v>
      </c>
      <c r="H31" s="170">
        <f>+'COEF Art 14 F I'!AQ31</f>
        <v>4.3894958282483737E-3</v>
      </c>
      <c r="J31" s="171">
        <f t="shared" si="2"/>
        <v>1041292.0987546917</v>
      </c>
      <c r="K31" s="172">
        <f t="shared" si="3"/>
        <v>1176079.1123814178</v>
      </c>
      <c r="L31" s="172">
        <f t="shared" si="4"/>
        <v>298051.94951155985</v>
      </c>
      <c r="M31" s="172">
        <f t="shared" si="5"/>
        <v>2515423.1606476689</v>
      </c>
      <c r="N31" s="173">
        <f t="shared" si="6"/>
        <v>1.111360568656241E-2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700868</v>
      </c>
      <c r="F32" s="152">
        <f t="shared" si="1"/>
        <v>0.13780752743839916</v>
      </c>
      <c r="H32" s="170">
        <f>+'COEF Art 14 F I'!AQ32</f>
        <v>8.1320182933311613E-2</v>
      </c>
      <c r="J32" s="171">
        <f t="shared" si="2"/>
        <v>10566730.293898474</v>
      </c>
      <c r="K32" s="172">
        <f t="shared" si="3"/>
        <v>10916842.79632527</v>
      </c>
      <c r="L32" s="172">
        <f t="shared" si="4"/>
        <v>5521736.4376861071</v>
      </c>
      <c r="M32" s="172">
        <f t="shared" si="5"/>
        <v>27005309.527909853</v>
      </c>
      <c r="N32" s="173">
        <f t="shared" si="6"/>
        <v>0.11931446216766196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2105</v>
      </c>
      <c r="F33" s="152">
        <f t="shared" si="1"/>
        <v>4.1389369361681544E-4</v>
      </c>
      <c r="H33" s="170">
        <f>+'COEF Art 14 F I'!AQ33</f>
        <v>1.3983534129554226E-3</v>
      </c>
      <c r="J33" s="171">
        <f t="shared" si="2"/>
        <v>27295.736056755079</v>
      </c>
      <c r="K33" s="172">
        <f t="shared" si="3"/>
        <v>32787.848904878942</v>
      </c>
      <c r="L33" s="172">
        <f t="shared" si="4"/>
        <v>94949.847806057413</v>
      </c>
      <c r="M33" s="172">
        <f t="shared" si="5"/>
        <v>155033.43276769144</v>
      </c>
      <c r="N33" s="173">
        <f t="shared" si="6"/>
        <v>6.8496643704698775E-4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17794</v>
      </c>
      <c r="F34" s="152">
        <f t="shared" si="1"/>
        <v>3.498728923618819E-3</v>
      </c>
      <c r="H34" s="170">
        <f>+'COEF Art 14 F I'!AQ34</f>
        <v>3.4180307486802531E-3</v>
      </c>
      <c r="J34" s="171">
        <f t="shared" si="2"/>
        <v>214095.12703019456</v>
      </c>
      <c r="K34" s="172">
        <f t="shared" si="3"/>
        <v>277162.4624291762</v>
      </c>
      <c r="L34" s="172">
        <f t="shared" si="4"/>
        <v>232088.3235788694</v>
      </c>
      <c r="M34" s="172">
        <f t="shared" si="5"/>
        <v>723345.91303824016</v>
      </c>
      <c r="N34" s="173">
        <f t="shared" si="6"/>
        <v>3.1958762955905974E-3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1726</v>
      </c>
      <c r="F35" s="152">
        <f t="shared" si="1"/>
        <v>3.3937316635754083E-4</v>
      </c>
      <c r="H35" s="170">
        <f>+'COEF Art 14 F I'!AQ35</f>
        <v>2.1546645109262229E-3</v>
      </c>
      <c r="J35" s="171">
        <f t="shared" si="2"/>
        <v>23380.871418229548</v>
      </c>
      <c r="K35" s="172">
        <f t="shared" si="3"/>
        <v>26884.478484475556</v>
      </c>
      <c r="L35" s="172">
        <f t="shared" si="4"/>
        <v>146304.26435128949</v>
      </c>
      <c r="M35" s="172">
        <f t="shared" si="5"/>
        <v>196569.6142539946</v>
      </c>
      <c r="N35" s="173">
        <f t="shared" si="6"/>
        <v>8.6848098441460065E-4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7239</v>
      </c>
      <c r="F36" s="152">
        <f t="shared" si="1"/>
        <v>1.4233617330603929E-3</v>
      </c>
      <c r="H36" s="170">
        <f>+'COEF Art 14 F I'!AQ36</f>
        <v>2.3817934265498359E-3</v>
      </c>
      <c r="J36" s="171">
        <f t="shared" si="2"/>
        <v>107093.98483492169</v>
      </c>
      <c r="K36" s="172">
        <f t="shared" si="3"/>
        <v>112755.93264722977</v>
      </c>
      <c r="L36" s="172">
        <f t="shared" si="4"/>
        <v>161726.58589819903</v>
      </c>
      <c r="M36" s="172">
        <f t="shared" si="5"/>
        <v>381576.50338035054</v>
      </c>
      <c r="N36" s="173">
        <f t="shared" si="6"/>
        <v>1.6858757063899241E-3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3641</v>
      </c>
      <c r="F37" s="152">
        <f t="shared" si="1"/>
        <v>7.1590828430347986E-4</v>
      </c>
      <c r="H37" s="170">
        <f>+'COEF Art 14 F I'!AQ37</f>
        <v>2.7396114864234604E-3</v>
      </c>
      <c r="J37" s="171">
        <f t="shared" si="2"/>
        <v>55256.844364326746</v>
      </c>
      <c r="K37" s="172">
        <f t="shared" si="3"/>
        <v>56712.854091526948</v>
      </c>
      <c r="L37" s="172">
        <f t="shared" si="4"/>
        <v>186022.85464720835</v>
      </c>
      <c r="M37" s="172">
        <f t="shared" si="5"/>
        <v>297992.55310306203</v>
      </c>
      <c r="N37" s="173">
        <f t="shared" si="6"/>
        <v>1.3165863241343175E-3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335683</v>
      </c>
      <c r="F38" s="152">
        <f t="shared" si="1"/>
        <v>6.6003361878562219E-2</v>
      </c>
      <c r="H38" s="170">
        <f>+'COEF Art 14 F I'!AQ38</f>
        <v>2.3763462530325526E-2</v>
      </c>
      <c r="J38" s="171">
        <f t="shared" si="2"/>
        <v>5160209.3854550673</v>
      </c>
      <c r="K38" s="172">
        <f t="shared" si="3"/>
        <v>5228657.2370244553</v>
      </c>
      <c r="L38" s="172">
        <f t="shared" si="4"/>
        <v>1613567.1638477885</v>
      </c>
      <c r="M38" s="172">
        <f t="shared" si="5"/>
        <v>12002433.786327312</v>
      </c>
      <c r="N38" s="173">
        <f t="shared" si="6"/>
        <v>5.3028976780976601E-2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6012</v>
      </c>
      <c r="F39" s="152">
        <f t="shared" si="1"/>
        <v>1.1821039838595224E-3</v>
      </c>
      <c r="H39" s="170">
        <f>+'COEF Art 14 F I'!AQ39</f>
        <v>4.4675928935452849E-3</v>
      </c>
      <c r="J39" s="171">
        <f t="shared" si="2"/>
        <v>81051.624413425787</v>
      </c>
      <c r="K39" s="172">
        <f t="shared" si="3"/>
        <v>93643.96561336446</v>
      </c>
      <c r="L39" s="172">
        <f t="shared" si="4"/>
        <v>303354.83245612908</v>
      </c>
      <c r="M39" s="172">
        <f t="shared" si="5"/>
        <v>478050.4224829193</v>
      </c>
      <c r="N39" s="173">
        <f t="shared" si="6"/>
        <v>2.112115359708218E-3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85297</v>
      </c>
      <c r="F40" s="152">
        <f t="shared" si="1"/>
        <v>1.6771444363151311E-2</v>
      </c>
      <c r="H40" s="170">
        <f>+'COEF Art 14 F I'!AQ40</f>
        <v>1.7804865822853205E-2</v>
      </c>
      <c r="J40" s="171">
        <f t="shared" ref="J40:J58" si="7">+C40*J$6</f>
        <v>1235627.2173129609</v>
      </c>
      <c r="K40" s="172">
        <f t="shared" ref="K40:K58" si="8">+F40*K$6</f>
        <v>1328601.0204462989</v>
      </c>
      <c r="L40" s="172">
        <f t="shared" ref="L40:L58" si="9">+H40*L$6</f>
        <v>1208971.4119652796</v>
      </c>
      <c r="M40" s="172">
        <f t="shared" si="5"/>
        <v>3773199.6497245394</v>
      </c>
      <c r="N40" s="173">
        <f t="shared" si="6"/>
        <v>1.6670695308743537E-2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5718</v>
      </c>
      <c r="F41" s="152">
        <f t="shared" si="1"/>
        <v>1.1242965036109029E-3</v>
      </c>
      <c r="H41" s="170">
        <f>+'COEF Art 14 F I'!AQ41</f>
        <v>3.9705258909336428E-3</v>
      </c>
      <c r="J41" s="171">
        <f t="shared" si="7"/>
        <v>87117.343537149136</v>
      </c>
      <c r="K41" s="172">
        <f t="shared" si="8"/>
        <v>89064.570089357614</v>
      </c>
      <c r="L41" s="172">
        <f t="shared" si="9"/>
        <v>269603.39608094346</v>
      </c>
      <c r="M41" s="172">
        <f t="shared" si="5"/>
        <v>445785.30970745021</v>
      </c>
      <c r="N41" s="173">
        <f t="shared" si="6"/>
        <v>1.969562112036481E-3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808</v>
      </c>
      <c r="F42" s="152">
        <f t="shared" si="1"/>
        <v>1.5887225864246409E-4</v>
      </c>
      <c r="H42" s="170">
        <f>+'COEF Art 14 F I'!AQ42</f>
        <v>3.813355918490463E-3</v>
      </c>
      <c r="J42" s="171">
        <f t="shared" si="7"/>
        <v>14777.453477438263</v>
      </c>
      <c r="K42" s="172">
        <f t="shared" si="8"/>
        <v>12585.549603392961</v>
      </c>
      <c r="L42" s="172">
        <f t="shared" si="9"/>
        <v>258931.36937803595</v>
      </c>
      <c r="M42" s="172">
        <f t="shared" si="5"/>
        <v>286294.37245886715</v>
      </c>
      <c r="N42" s="173">
        <f t="shared" si="6"/>
        <v>1.2649015941200306E-3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7251</v>
      </c>
      <c r="F43" s="152">
        <f t="shared" si="1"/>
        <v>1.4257212220501324E-3</v>
      </c>
      <c r="H43" s="170">
        <f>+'COEF Art 14 F I'!AQ43</f>
        <v>3.8781548370277713E-3</v>
      </c>
      <c r="J43" s="171">
        <f t="shared" si="7"/>
        <v>108254.51783053203</v>
      </c>
      <c r="K43" s="172">
        <f t="shared" si="8"/>
        <v>112942.84675025045</v>
      </c>
      <c r="L43" s="172">
        <f t="shared" si="9"/>
        <v>263331.29245621606</v>
      </c>
      <c r="M43" s="172">
        <f t="shared" si="5"/>
        <v>484528.65703699854</v>
      </c>
      <c r="N43" s="173">
        <f t="shared" si="6"/>
        <v>2.1407374005264169E-3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5649</v>
      </c>
      <c r="F44" s="152">
        <f t="shared" si="1"/>
        <v>1.1107294419199004E-3</v>
      </c>
      <c r="H44" s="170">
        <f>+'COEF Art 14 F I'!AQ44</f>
        <v>4.9088049123546798E-3</v>
      </c>
      <c r="J44" s="171">
        <f t="shared" si="7"/>
        <v>82413.316461608585</v>
      </c>
      <c r="K44" s="172">
        <f t="shared" si="8"/>
        <v>87989.813996988654</v>
      </c>
      <c r="L44" s="172">
        <f t="shared" si="9"/>
        <v>333313.64948194404</v>
      </c>
      <c r="M44" s="172">
        <f t="shared" si="5"/>
        <v>503716.77994054125</v>
      </c>
      <c r="N44" s="173">
        <f t="shared" si="6"/>
        <v>2.2255140834923017E-3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63894</v>
      </c>
      <c r="F45" s="152">
        <f t="shared" si="1"/>
        <v>1.2563099125868317E-2</v>
      </c>
      <c r="H45" s="170">
        <f>+'COEF Art 14 F I'!AQ45</f>
        <v>1.3062538089190589E-2</v>
      </c>
      <c r="J45" s="171">
        <f t="shared" si="7"/>
        <v>941254.15453308076</v>
      </c>
      <c r="K45" s="172">
        <f t="shared" si="8"/>
        <v>995224.14153365081</v>
      </c>
      <c r="L45" s="172">
        <f t="shared" si="9"/>
        <v>886961.75947976392</v>
      </c>
      <c r="M45" s="172">
        <f t="shared" si="5"/>
        <v>2823440.0555464956</v>
      </c>
      <c r="N45" s="173">
        <f t="shared" si="6"/>
        <v>1.2474481410479773E-2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1183171</v>
      </c>
      <c r="F46" s="152">
        <f t="shared" si="1"/>
        <v>0.23263991228992928</v>
      </c>
      <c r="H46" s="170">
        <f>+'COEF Art 14 F I'!AQ46</f>
        <v>0.27016118235344716</v>
      </c>
      <c r="J46" s="171">
        <f t="shared" si="7"/>
        <v>17163060.576988142</v>
      </c>
      <c r="K46" s="172">
        <f t="shared" si="8"/>
        <v>18429278.848757491</v>
      </c>
      <c r="L46" s="172">
        <f t="shared" si="9"/>
        <v>18344263.267001495</v>
      </c>
      <c r="M46" s="172">
        <f t="shared" si="5"/>
        <v>53936602.692747131</v>
      </c>
      <c r="N46" s="173">
        <f t="shared" si="6"/>
        <v>0.23830190632642151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1110</v>
      </c>
      <c r="F47" s="152">
        <f t="shared" si="1"/>
        <v>2.182527315509098E-4</v>
      </c>
      <c r="H47" s="170">
        <f>+'COEF Art 14 F I'!AQ47</f>
        <v>1.0387801856857179E-3</v>
      </c>
      <c r="J47" s="171">
        <f t="shared" si="7"/>
        <v>15025.033849835134</v>
      </c>
      <c r="K47" s="172">
        <f t="shared" si="8"/>
        <v>17289.554529413595</v>
      </c>
      <c r="L47" s="172">
        <f t="shared" si="9"/>
        <v>70534.401118489797</v>
      </c>
      <c r="M47" s="172">
        <f t="shared" si="5"/>
        <v>102848.98949773853</v>
      </c>
      <c r="N47" s="173">
        <f t="shared" si="6"/>
        <v>4.5440589576386023E-4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27680</v>
      </c>
      <c r="F48" s="152">
        <f t="shared" si="1"/>
        <v>5.4425546029992647E-3</v>
      </c>
      <c r="H48" s="170">
        <f>+'COEF Art 14 F I'!AQ48</f>
        <v>3.9273567268996324E-3</v>
      </c>
      <c r="J48" s="171">
        <f t="shared" si="7"/>
        <v>1348817.8688181557</v>
      </c>
      <c r="K48" s="172">
        <f t="shared" si="8"/>
        <v>431148.53096771927</v>
      </c>
      <c r="L48" s="172">
        <f t="shared" si="9"/>
        <v>266672.1588722603</v>
      </c>
      <c r="M48" s="172">
        <f t="shared" si="5"/>
        <v>2046638.5586581351</v>
      </c>
      <c r="N48" s="173">
        <f t="shared" si="6"/>
        <v>9.0424284389527699E-3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5086</v>
      </c>
      <c r="F49" s="152">
        <f t="shared" si="1"/>
        <v>1.0000300834846192E-3</v>
      </c>
      <c r="H49" s="170">
        <f>+'COEF Art 14 F I'!AQ49</f>
        <v>1.9974869585332646E-3</v>
      </c>
      <c r="J49" s="171">
        <f t="shared" si="7"/>
        <v>69152.292765101156</v>
      </c>
      <c r="K49" s="172">
        <f t="shared" si="8"/>
        <v>79220.427330268081</v>
      </c>
      <c r="L49" s="172">
        <f t="shared" si="9"/>
        <v>135631.72296084216</v>
      </c>
      <c r="M49" s="172">
        <f t="shared" si="5"/>
        <v>284004.4430562114</v>
      </c>
      <c r="N49" s="173">
        <f t="shared" si="6"/>
        <v>1.2547842616451922E-3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2722</v>
      </c>
      <c r="F50" s="152">
        <f t="shared" si="1"/>
        <v>5.3521075250592481E-4</v>
      </c>
      <c r="H50" s="170">
        <f>+'COEF Art 14 F I'!AQ50</f>
        <v>3.2019267342190344E-3</v>
      </c>
      <c r="J50" s="171">
        <f t="shared" si="7"/>
        <v>40850.761445483789</v>
      </c>
      <c r="K50" s="172">
        <f t="shared" si="8"/>
        <v>42398.34903519263</v>
      </c>
      <c r="L50" s="172">
        <f t="shared" si="9"/>
        <v>217414.60583822778</v>
      </c>
      <c r="M50" s="172">
        <f t="shared" si="5"/>
        <v>300663.71631890419</v>
      </c>
      <c r="N50" s="173">
        <f t="shared" si="6"/>
        <v>1.3283880182467609E-3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37212</v>
      </c>
      <c r="F51" s="152">
        <f t="shared" si="1"/>
        <v>7.3167753571823924E-3</v>
      </c>
      <c r="H51" s="170">
        <f>+'COEF Art 14 F I'!AQ51</f>
        <v>6.0835055634011447E-3</v>
      </c>
      <c r="J51" s="171">
        <f t="shared" si="7"/>
        <v>548638.10523146717</v>
      </c>
      <c r="K51" s="172">
        <f t="shared" si="8"/>
        <v>579620.63346715202</v>
      </c>
      <c r="L51" s="172">
        <f t="shared" si="9"/>
        <v>413077.21068268752</v>
      </c>
      <c r="M51" s="172">
        <f t="shared" si="5"/>
        <v>1541335.9493813068</v>
      </c>
      <c r="N51" s="173">
        <f t="shared" si="6"/>
        <v>6.8099078675639595E-3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36312</v>
      </c>
      <c r="F52" s="152">
        <f t="shared" si="1"/>
        <v>7.1398136829519251E-3</v>
      </c>
      <c r="H52" s="170">
        <f>+'COEF Art 14 F I'!AQ52</f>
        <v>7.5887375115515831E-3</v>
      </c>
      <c r="J52" s="171">
        <f t="shared" si="7"/>
        <v>838554.72130820353</v>
      </c>
      <c r="K52" s="172">
        <f t="shared" si="8"/>
        <v>565602.07574060047</v>
      </c>
      <c r="L52" s="172">
        <f t="shared" si="9"/>
        <v>515284.23722230492</v>
      </c>
      <c r="M52" s="172">
        <f t="shared" si="5"/>
        <v>1919441.0342711089</v>
      </c>
      <c r="N52" s="173">
        <f t="shared" si="6"/>
        <v>8.4804462037330157E-3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449553</v>
      </c>
      <c r="F53" s="152">
        <f t="shared" si="1"/>
        <v>8.8392946150365914E-2</v>
      </c>
      <c r="H53" s="170">
        <f>+'COEF Art 14 F I'!AQ53</f>
        <v>8.3410472096474744E-2</v>
      </c>
      <c r="J53" s="171">
        <f t="shared" si="7"/>
        <v>6655935.2577442164</v>
      </c>
      <c r="K53" s="172">
        <f t="shared" si="8"/>
        <v>7002316.3129382627</v>
      </c>
      <c r="L53" s="172">
        <f t="shared" si="9"/>
        <v>5663669.5399149051</v>
      </c>
      <c r="M53" s="172">
        <f t="shared" si="5"/>
        <v>19321921.110597383</v>
      </c>
      <c r="N53" s="173">
        <f t="shared" si="6"/>
        <v>8.5367828240380542E-2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130799</v>
      </c>
      <c r="F54" s="152">
        <f t="shared" si="1"/>
        <v>2.5718233364078785E-2</v>
      </c>
      <c r="H54" s="170">
        <f>+'COEF Art 14 F I'!AQ54</f>
        <v>0.13801872413425204</v>
      </c>
      <c r="J54" s="171">
        <f t="shared" si="7"/>
        <v>1905688.0214318186</v>
      </c>
      <c r="K54" s="172">
        <f t="shared" si="8"/>
        <v>2037348.1467502424</v>
      </c>
      <c r="L54" s="172">
        <f t="shared" si="9"/>
        <v>9371634.3304346185</v>
      </c>
      <c r="M54" s="172">
        <f t="shared" si="5"/>
        <v>13314670.498616681</v>
      </c>
      <c r="N54" s="173">
        <f t="shared" si="6"/>
        <v>5.8826681761978722E-2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285543</v>
      </c>
      <c r="F55" s="152">
        <f t="shared" si="1"/>
        <v>5.6144630383100393E-2</v>
      </c>
      <c r="H55" s="170">
        <f>+'COEF Art 14 F I'!AQ55</f>
        <v>4.035862853293113E-2</v>
      </c>
      <c r="J55" s="171">
        <f t="shared" si="7"/>
        <v>4594998.8690462857</v>
      </c>
      <c r="K55" s="172">
        <f t="shared" si="8"/>
        <v>4447667.8099030154</v>
      </c>
      <c r="L55" s="172">
        <f t="shared" si="9"/>
        <v>2740398.529699285</v>
      </c>
      <c r="M55" s="172">
        <f t="shared" si="5"/>
        <v>11783065.208648585</v>
      </c>
      <c r="N55" s="173">
        <f t="shared" si="6"/>
        <v>5.2059765751005925E-2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43176</v>
      </c>
      <c r="F56" s="152">
        <f t="shared" si="1"/>
        <v>8.4894413850829572E-3</v>
      </c>
      <c r="H56" s="170">
        <f>+'COEF Art 14 F I'!AQ56</f>
        <v>1.1494183369097556E-2</v>
      </c>
      <c r="J56" s="171">
        <f t="shared" si="7"/>
        <v>656196.30326463294</v>
      </c>
      <c r="K56" s="172">
        <f t="shared" si="8"/>
        <v>672516.94266843377</v>
      </c>
      <c r="L56" s="172">
        <f t="shared" si="9"/>
        <v>780468.6221948103</v>
      </c>
      <c r="M56" s="172">
        <f t="shared" si="5"/>
        <v>2109181.8681278769</v>
      </c>
      <c r="N56" s="173">
        <f t="shared" si="6"/>
        <v>9.3187563708305964E-3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2066</v>
      </c>
      <c r="F57" s="152">
        <f t="shared" si="1"/>
        <v>4.0622535440016185E-4</v>
      </c>
      <c r="H57" s="170">
        <f>+'COEF Art 14 F I'!AQ57</f>
        <v>1.8147277249980218E-3</v>
      </c>
      <c r="J57" s="171">
        <f t="shared" si="7"/>
        <v>25253.197984480888</v>
      </c>
      <c r="K57" s="172">
        <f t="shared" si="8"/>
        <v>32180.378070061706</v>
      </c>
      <c r="L57" s="172">
        <f t="shared" si="9"/>
        <v>123222.15521598466</v>
      </c>
      <c r="M57" s="172">
        <f t="shared" si="5"/>
        <v>180655.73127052726</v>
      </c>
      <c r="N57" s="173">
        <f t="shared" si="6"/>
        <v>7.9817050020373993E-4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4204</v>
      </c>
      <c r="F58" s="152">
        <f t="shared" si="1"/>
        <v>8.2660764273876112E-4</v>
      </c>
      <c r="H58" s="170">
        <f>+'COEF Art 14 F I'!AQ58</f>
        <v>1.2730441433311847E-3</v>
      </c>
      <c r="J58" s="171">
        <f t="shared" si="7"/>
        <v>63132.994961202217</v>
      </c>
      <c r="K58" s="172">
        <f t="shared" si="8"/>
        <v>65482.240758247535</v>
      </c>
      <c r="L58" s="172">
        <f t="shared" si="9"/>
        <v>86441.200443182999</v>
      </c>
      <c r="M58" s="172">
        <f t="shared" si="5"/>
        <v>215056.43616263277</v>
      </c>
      <c r="N58" s="173">
        <f t="shared" si="6"/>
        <v>9.501591896186139E-4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5085847</v>
      </c>
      <c r="F59" s="153">
        <f t="shared" si="1"/>
        <v>1</v>
      </c>
      <c r="H59" s="176">
        <f>SUM(H8:H58)</f>
        <v>0.99999999999999989</v>
      </c>
      <c r="J59" s="177">
        <f>SUM(J8:J58)</f>
        <v>79218044.175454557</v>
      </c>
      <c r="K59" s="178">
        <f>SUM(K8:K58)</f>
        <v>79218044.175454527</v>
      </c>
      <c r="L59" s="178">
        <f>SUM(L8:L58)</f>
        <v>67901180.721818194</v>
      </c>
      <c r="M59" s="178">
        <f>SUM(M8:M58)</f>
        <v>226337269.07272735</v>
      </c>
      <c r="N59" s="179">
        <f>SUM(N8:N58)</f>
        <v>0.99999999999999967</v>
      </c>
    </row>
    <row r="60" spans="1:14" ht="13.5" thickTop="1" x14ac:dyDescent="0.2"/>
    <row r="61" spans="1:14" ht="15.75" customHeight="1" x14ac:dyDescent="0.2">
      <c r="A61" s="25" t="s">
        <v>99</v>
      </c>
    </row>
    <row r="62" spans="1:14" x14ac:dyDescent="0.2">
      <c r="A62" s="25" t="s">
        <v>217</v>
      </c>
    </row>
    <row r="63" spans="1:14" x14ac:dyDescent="0.2">
      <c r="A63" s="25" t="s">
        <v>140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zoomScale="130" zoomScaleNormal="130" zoomScaleSheetLayoutView="100" workbookViewId="0">
      <selection activeCell="R13" sqref="R13"/>
    </sheetView>
  </sheetViews>
  <sheetFormatPr baseColWidth="10" defaultRowHeight="12.75" x14ac:dyDescent="0.2"/>
  <cols>
    <col min="1" max="1" width="61.140625" style="184" customWidth="1"/>
    <col min="2" max="18" width="14.42578125" style="184" customWidth="1"/>
    <col min="19" max="16384" width="11.42578125" style="184"/>
  </cols>
  <sheetData>
    <row r="1" spans="1:18" ht="27.75" customHeight="1" x14ac:dyDescent="0.2">
      <c r="A1" s="225" t="s">
        <v>160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3" spans="1:18" ht="25.5" x14ac:dyDescent="0.2">
      <c r="A3" s="185" t="s">
        <v>147</v>
      </c>
      <c r="B3" s="185" t="s">
        <v>195</v>
      </c>
      <c r="C3" s="185" t="s">
        <v>196</v>
      </c>
      <c r="D3" s="185" t="s">
        <v>197</v>
      </c>
      <c r="E3" s="185" t="s">
        <v>198</v>
      </c>
      <c r="F3" s="185" t="s">
        <v>199</v>
      </c>
      <c r="G3" s="185" t="s">
        <v>200</v>
      </c>
      <c r="H3" s="185" t="s">
        <v>201</v>
      </c>
      <c r="I3" s="185" t="s">
        <v>202</v>
      </c>
      <c r="J3" s="185" t="s">
        <v>203</v>
      </c>
      <c r="K3" s="185" t="s">
        <v>204</v>
      </c>
      <c r="L3" s="185" t="s">
        <v>205</v>
      </c>
      <c r="M3" s="185" t="s">
        <v>206</v>
      </c>
      <c r="N3" s="185" t="s">
        <v>207</v>
      </c>
      <c r="O3" s="185" t="s">
        <v>209</v>
      </c>
      <c r="P3" s="185" t="s">
        <v>208</v>
      </c>
      <c r="Q3" s="185" t="s">
        <v>149</v>
      </c>
      <c r="R3" s="185" t="s">
        <v>148</v>
      </c>
    </row>
    <row r="4" spans="1:18" ht="25.5" customHeight="1" x14ac:dyDescent="0.2">
      <c r="A4" s="186" t="s">
        <v>150</v>
      </c>
      <c r="B4" s="212">
        <v>1631031441.508378</v>
      </c>
      <c r="C4" s="212">
        <v>2171115392.603816</v>
      </c>
      <c r="D4" s="212">
        <v>1699716428.0669625</v>
      </c>
      <c r="E4" s="212">
        <v>2814169744.2994061</v>
      </c>
      <c r="F4" s="212">
        <v>2136960543.4940646</v>
      </c>
      <c r="G4" s="212">
        <v>2470013385.452292</v>
      </c>
      <c r="H4" s="210">
        <f>SUM(A4:G4)</f>
        <v>12923006935.424919</v>
      </c>
      <c r="I4" s="210">
        <v>1823769857</v>
      </c>
      <c r="J4" s="210">
        <v>1928505459</v>
      </c>
      <c r="K4" s="210">
        <v>1930458112</v>
      </c>
      <c r="L4" s="210">
        <v>2039979671</v>
      </c>
      <c r="M4" s="210">
        <v>1872757687</v>
      </c>
      <c r="N4" s="210">
        <v>1812887037</v>
      </c>
      <c r="O4" s="210">
        <f>SUM(I4:N4)</f>
        <v>11408357823</v>
      </c>
      <c r="P4" s="210">
        <f>+O4+H4</f>
        <v>24331364758.424919</v>
      </c>
      <c r="Q4" s="188">
        <v>20</v>
      </c>
      <c r="R4" s="210">
        <f>+Q4/100*P4</f>
        <v>4866272951.6849842</v>
      </c>
    </row>
    <row r="5" spans="1:18" ht="25.5" customHeight="1" x14ac:dyDescent="0.2">
      <c r="A5" s="186" t="s">
        <v>151</v>
      </c>
      <c r="B5" s="212">
        <v>40102555.087432332</v>
      </c>
      <c r="C5" s="212">
        <v>57756081.276110075</v>
      </c>
      <c r="D5" s="212">
        <v>42390028.754468344</v>
      </c>
      <c r="E5" s="212">
        <v>74491158.930801809</v>
      </c>
      <c r="F5" s="212">
        <v>56622722.982928023</v>
      </c>
      <c r="G5" s="212">
        <v>55100515.611380547</v>
      </c>
      <c r="H5" s="210">
        <f t="shared" ref="H5:H11" si="0">SUM(A5:G5)</f>
        <v>326463062.64312112</v>
      </c>
      <c r="I5" s="210">
        <v>47408806</v>
      </c>
      <c r="J5" s="210">
        <v>50105343</v>
      </c>
      <c r="K5" s="210">
        <v>50155617</v>
      </c>
      <c r="L5" s="210">
        <v>49440140</v>
      </c>
      <c r="M5" s="210">
        <v>48670053</v>
      </c>
      <c r="N5" s="210">
        <v>47128615</v>
      </c>
      <c r="O5" s="210">
        <f t="shared" ref="O5:O10" si="1">SUM(I5:N5)</f>
        <v>292908574</v>
      </c>
      <c r="P5" s="210">
        <f t="shared" ref="P5:P10" si="2">+O5+H5</f>
        <v>619371636.64312112</v>
      </c>
      <c r="Q5" s="188">
        <v>100</v>
      </c>
      <c r="R5" s="210">
        <f t="shared" ref="R5:R7" si="3">+Q5/100*P5</f>
        <v>619371636.64312112</v>
      </c>
    </row>
    <row r="6" spans="1:18" ht="25.5" customHeight="1" x14ac:dyDescent="0.2">
      <c r="A6" s="186" t="s">
        <v>152</v>
      </c>
      <c r="B6" s="212">
        <v>65897689.228436545</v>
      </c>
      <c r="C6" s="212">
        <v>89288459.585683197</v>
      </c>
      <c r="D6" s="212">
        <v>64804482.588180766</v>
      </c>
      <c r="E6" s="212">
        <v>50372667.755521595</v>
      </c>
      <c r="F6" s="212">
        <v>68484007.333269671</v>
      </c>
      <c r="G6" s="212">
        <v>83873160.114372507</v>
      </c>
      <c r="H6" s="210">
        <f t="shared" si="0"/>
        <v>422720466.60546428</v>
      </c>
      <c r="I6" s="210">
        <v>73904775</v>
      </c>
      <c r="J6" s="210">
        <v>84284368</v>
      </c>
      <c r="K6" s="210">
        <v>83781784</v>
      </c>
      <c r="L6" s="210">
        <v>80099297</v>
      </c>
      <c r="M6" s="210">
        <v>78463660</v>
      </c>
      <c r="N6" s="210">
        <v>77367555</v>
      </c>
      <c r="O6" s="210">
        <f t="shared" si="1"/>
        <v>477901439</v>
      </c>
      <c r="P6" s="210">
        <f t="shared" si="2"/>
        <v>900621905.60546422</v>
      </c>
      <c r="Q6" s="188">
        <v>20</v>
      </c>
      <c r="R6" s="210">
        <f t="shared" si="3"/>
        <v>180124381.12109286</v>
      </c>
    </row>
    <row r="7" spans="1:18" ht="25.5" customHeight="1" x14ac:dyDescent="0.2">
      <c r="A7" s="186" t="s">
        <v>156</v>
      </c>
      <c r="B7" s="212">
        <f>75298111-898461</f>
        <v>74399650</v>
      </c>
      <c r="C7" s="212">
        <v>75298111</v>
      </c>
      <c r="D7" s="212">
        <v>75298111</v>
      </c>
      <c r="E7" s="212">
        <v>164396280.14474732</v>
      </c>
      <c r="F7" s="212">
        <v>75298111</v>
      </c>
      <c r="G7" s="212">
        <v>70081569.689138532</v>
      </c>
      <c r="H7" s="210">
        <f t="shared" si="0"/>
        <v>534771832.83388585</v>
      </c>
      <c r="I7" s="210">
        <v>96792979</v>
      </c>
      <c r="J7" s="210">
        <v>75298111</v>
      </c>
      <c r="K7" s="210">
        <v>75298111</v>
      </c>
      <c r="L7" s="210">
        <v>115289995</v>
      </c>
      <c r="M7" s="210">
        <v>75298111</v>
      </c>
      <c r="N7" s="210">
        <v>75298111</v>
      </c>
      <c r="O7" s="210">
        <f t="shared" si="1"/>
        <v>513275418</v>
      </c>
      <c r="P7" s="210">
        <f t="shared" si="2"/>
        <v>1048047250.8338859</v>
      </c>
      <c r="Q7" s="188">
        <v>20</v>
      </c>
      <c r="R7" s="210">
        <f t="shared" si="3"/>
        <v>209609450.16677719</v>
      </c>
    </row>
    <row r="8" spans="1:18" ht="25.5" customHeight="1" x14ac:dyDescent="0.2">
      <c r="A8" s="186" t="s">
        <v>158</v>
      </c>
      <c r="B8" s="212">
        <v>11247779.827819651</v>
      </c>
      <c r="C8" s="212">
        <v>8466530.9071783368</v>
      </c>
      <c r="D8" s="212">
        <v>6356594.3234208766</v>
      </c>
      <c r="E8" s="212">
        <v>8818716.0620810147</v>
      </c>
      <c r="F8" s="212">
        <v>9394115.6200762764</v>
      </c>
      <c r="G8" s="212">
        <v>146386414.84117624</v>
      </c>
      <c r="H8" s="210">
        <f t="shared" si="0"/>
        <v>190670151.58175239</v>
      </c>
      <c r="I8" s="210">
        <v>12751529</v>
      </c>
      <c r="J8" s="210">
        <v>13458492</v>
      </c>
      <c r="K8" s="210">
        <v>15570119</v>
      </c>
      <c r="L8" s="210">
        <v>13908121</v>
      </c>
      <c r="M8" s="210">
        <v>14082982</v>
      </c>
      <c r="N8" s="210">
        <v>13994661</v>
      </c>
      <c r="O8" s="210">
        <f t="shared" si="1"/>
        <v>83765904</v>
      </c>
      <c r="P8" s="210">
        <f t="shared" si="2"/>
        <v>274436055.58175242</v>
      </c>
      <c r="Q8" s="188">
        <v>20</v>
      </c>
      <c r="R8" s="210">
        <f>+Q8/100*P8</f>
        <v>54887211.116350487</v>
      </c>
    </row>
    <row r="9" spans="1:18" ht="25.5" customHeight="1" x14ac:dyDescent="0.2">
      <c r="A9" s="186" t="s">
        <v>157</v>
      </c>
      <c r="B9" s="212">
        <v>74516479</v>
      </c>
      <c r="C9" s="212">
        <v>81914932</v>
      </c>
      <c r="D9" s="212">
        <v>71035278</v>
      </c>
      <c r="E9" s="212">
        <v>65873930</v>
      </c>
      <c r="F9" s="212">
        <v>69667551</v>
      </c>
      <c r="G9" s="212">
        <v>63878546</v>
      </c>
      <c r="H9" s="210">
        <f t="shared" si="0"/>
        <v>426886716</v>
      </c>
      <c r="I9" s="210">
        <v>57052509</v>
      </c>
      <c r="J9" s="210">
        <v>55510580</v>
      </c>
      <c r="K9" s="210">
        <v>57033828</v>
      </c>
      <c r="L9" s="210">
        <v>54953808</v>
      </c>
      <c r="M9" s="210">
        <v>60087504</v>
      </c>
      <c r="N9" s="210">
        <v>63758481</v>
      </c>
      <c r="O9" s="210">
        <f t="shared" si="1"/>
        <v>348396710</v>
      </c>
      <c r="P9" s="210">
        <f t="shared" si="2"/>
        <v>775283426</v>
      </c>
      <c r="Q9" s="188">
        <v>20</v>
      </c>
      <c r="R9" s="210">
        <f t="shared" ref="R9" si="4">+Q9/100*P9</f>
        <v>155056685.20000002</v>
      </c>
    </row>
    <row r="10" spans="1:18" ht="25.5" customHeight="1" x14ac:dyDescent="0.2">
      <c r="A10" s="186" t="s">
        <v>185</v>
      </c>
      <c r="B10" s="212">
        <v>98866573</v>
      </c>
      <c r="C10" s="212">
        <v>108868483</v>
      </c>
      <c r="D10" s="212">
        <v>87756791</v>
      </c>
      <c r="E10" s="212">
        <v>95204899</v>
      </c>
      <c r="F10" s="212">
        <v>105413699</v>
      </c>
      <c r="G10" s="212">
        <v>99874816.36363636</v>
      </c>
      <c r="H10" s="210">
        <f t="shared" si="0"/>
        <v>595985261.36363637</v>
      </c>
      <c r="I10" s="210">
        <v>91522636</v>
      </c>
      <c r="J10" s="210">
        <v>87741354</v>
      </c>
      <c r="K10" s="210">
        <v>87365780</v>
      </c>
      <c r="L10" s="210">
        <v>89765825</v>
      </c>
      <c r="M10" s="210">
        <v>87436633</v>
      </c>
      <c r="N10" s="210">
        <v>91868856</v>
      </c>
      <c r="O10" s="210">
        <f t="shared" si="1"/>
        <v>535701084</v>
      </c>
      <c r="P10" s="210">
        <f t="shared" si="2"/>
        <v>1131686345.3636365</v>
      </c>
      <c r="Q10" s="188">
        <v>20</v>
      </c>
      <c r="R10" s="210">
        <f>+Q10/100*P10</f>
        <v>226337269.07272732</v>
      </c>
    </row>
    <row r="11" spans="1:18" ht="25.5" customHeight="1" x14ac:dyDescent="0.2">
      <c r="A11" s="209" t="s">
        <v>53</v>
      </c>
      <c r="B11" s="211">
        <f t="shared" ref="B11:G11" si="5">SUM(B4:B10)</f>
        <v>1996062167.6520665</v>
      </c>
      <c r="C11" s="211">
        <f t="shared" si="5"/>
        <v>2592707990.372788</v>
      </c>
      <c r="D11" s="211">
        <f t="shared" si="5"/>
        <v>2047357713.7330325</v>
      </c>
      <c r="E11" s="211">
        <f t="shared" si="5"/>
        <v>3273327396.1925578</v>
      </c>
      <c r="F11" s="211">
        <f t="shared" si="5"/>
        <v>2521840750.4303384</v>
      </c>
      <c r="G11" s="211">
        <f t="shared" si="5"/>
        <v>2989208408.0719962</v>
      </c>
      <c r="H11" s="213">
        <f t="shared" si="0"/>
        <v>15420504426.45278</v>
      </c>
      <c r="I11" s="211">
        <f t="shared" ref="I11:O11" si="6">SUM(I4:I10)</f>
        <v>2203203091</v>
      </c>
      <c r="J11" s="211">
        <f t="shared" si="6"/>
        <v>2294903707</v>
      </c>
      <c r="K11" s="211">
        <f t="shared" si="6"/>
        <v>2299663351</v>
      </c>
      <c r="L11" s="211">
        <f t="shared" si="6"/>
        <v>2443436857</v>
      </c>
      <c r="M11" s="211">
        <f t="shared" si="6"/>
        <v>2236796630</v>
      </c>
      <c r="N11" s="211">
        <f t="shared" si="6"/>
        <v>2182303316</v>
      </c>
      <c r="O11" s="211">
        <f t="shared" si="6"/>
        <v>13660306952</v>
      </c>
      <c r="P11" s="211">
        <f>SUM(P4:P10)</f>
        <v>29080811378.452778</v>
      </c>
      <c r="Q11" s="211"/>
      <c r="R11" s="211">
        <f t="shared" ref="R11" si="7">SUM(R4:R10)</f>
        <v>6311659585.0050526</v>
      </c>
    </row>
    <row r="12" spans="1:18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Q12" s="191"/>
      <c r="R12" s="190"/>
    </row>
    <row r="13" spans="1:18" x14ac:dyDescent="0.2">
      <c r="A13" s="192" t="s">
        <v>153</v>
      </c>
      <c r="B13" s="192"/>
      <c r="C13" s="192"/>
      <c r="D13" s="192"/>
      <c r="E13" s="192"/>
      <c r="F13" s="192"/>
      <c r="G13" s="192"/>
      <c r="H13" s="192"/>
      <c r="I13" s="214"/>
      <c r="J13" s="214"/>
      <c r="K13" s="214"/>
      <c r="L13" s="214"/>
      <c r="M13" s="214"/>
      <c r="N13" s="214"/>
      <c r="O13" s="192"/>
    </row>
    <row r="14" spans="1:18" x14ac:dyDescent="0.2">
      <c r="I14" s="215"/>
      <c r="J14" s="215"/>
      <c r="K14" s="215"/>
      <c r="L14" s="215"/>
      <c r="M14" s="215"/>
      <c r="N14" s="215"/>
    </row>
    <row r="15" spans="1:18" x14ac:dyDescent="0.2">
      <c r="I15" s="215"/>
      <c r="J15" s="215"/>
      <c r="K15" s="215"/>
      <c r="L15" s="215"/>
      <c r="M15" s="215"/>
      <c r="N15" s="215"/>
    </row>
  </sheetData>
  <mergeCells count="1">
    <mergeCell ref="A1:R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H11" sqref="H11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26" t="s">
        <v>182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8.25" customHeight="1" thickBot="1" x14ac:dyDescent="0.25">
      <c r="B2" s="111"/>
    </row>
    <row r="3" spans="1:14" ht="69" customHeight="1" thickBot="1" x14ac:dyDescent="0.25">
      <c r="A3" s="230" t="s">
        <v>0</v>
      </c>
      <c r="B3" s="228" t="s">
        <v>183</v>
      </c>
      <c r="C3" s="228" t="s">
        <v>162</v>
      </c>
      <c r="D3" s="228" t="s">
        <v>142</v>
      </c>
      <c r="E3" s="233" t="s">
        <v>163</v>
      </c>
      <c r="F3" s="234"/>
      <c r="G3" s="147" t="s">
        <v>164</v>
      </c>
      <c r="H3" s="228" t="s">
        <v>165</v>
      </c>
      <c r="I3" s="228" t="s">
        <v>166</v>
      </c>
      <c r="J3" s="228" t="s">
        <v>167</v>
      </c>
      <c r="K3" s="181" t="s">
        <v>143</v>
      </c>
      <c r="L3" s="228" t="s">
        <v>168</v>
      </c>
      <c r="M3" s="228" t="s">
        <v>169</v>
      </c>
      <c r="N3" s="228" t="s">
        <v>161</v>
      </c>
    </row>
    <row r="4" spans="1:14" ht="20.45" customHeight="1" thickBot="1" x14ac:dyDescent="0.25">
      <c r="A4" s="231"/>
      <c r="B4" s="229"/>
      <c r="C4" s="229"/>
      <c r="D4" s="232"/>
      <c r="E4" s="235"/>
      <c r="F4" s="236"/>
      <c r="G4" s="208">
        <v>2.1299999999999999E-2</v>
      </c>
      <c r="H4" s="229"/>
      <c r="I4" s="229"/>
      <c r="J4" s="229"/>
      <c r="K4" s="180">
        <f>+H58/J58</f>
        <v>0.3631320511170803</v>
      </c>
      <c r="L4" s="229"/>
      <c r="M4" s="229"/>
      <c r="N4" s="229"/>
    </row>
    <row r="5" spans="1:14" ht="20.45" customHeight="1" x14ac:dyDescent="0.2">
      <c r="A5" s="116"/>
      <c r="B5" s="138" t="s">
        <v>133</v>
      </c>
      <c r="C5" s="138" t="s">
        <v>133</v>
      </c>
      <c r="D5" s="139" t="s">
        <v>133</v>
      </c>
      <c r="E5" s="139" t="s">
        <v>133</v>
      </c>
      <c r="F5" s="139" t="s">
        <v>134</v>
      </c>
      <c r="G5" s="140" t="s">
        <v>133</v>
      </c>
      <c r="H5" s="138" t="s">
        <v>133</v>
      </c>
      <c r="I5" s="138" t="s">
        <v>133</v>
      </c>
      <c r="J5" s="140" t="s">
        <v>133</v>
      </c>
      <c r="K5" s="138" t="s">
        <v>133</v>
      </c>
      <c r="L5" s="138" t="s">
        <v>133</v>
      </c>
      <c r="M5" s="138"/>
      <c r="N5" s="138"/>
    </row>
    <row r="6" spans="1:14" ht="16.5" thickBot="1" x14ac:dyDescent="0.25">
      <c r="A6" s="2"/>
      <c r="B6" s="3"/>
      <c r="C6" s="3"/>
      <c r="D6" s="4" t="s">
        <v>171</v>
      </c>
      <c r="E6" s="4"/>
      <c r="F6" s="144"/>
      <c r="G6" s="4" t="s">
        <v>172</v>
      </c>
      <c r="H6" s="4" t="s">
        <v>173</v>
      </c>
      <c r="I6" s="4" t="s">
        <v>174</v>
      </c>
      <c r="J6" s="4" t="s">
        <v>175</v>
      </c>
      <c r="K6" s="4" t="s">
        <v>176</v>
      </c>
      <c r="L6" s="4"/>
      <c r="M6" s="4"/>
      <c r="N6" s="4" t="s">
        <v>177</v>
      </c>
    </row>
    <row r="7" spans="1:14" ht="12.75" customHeight="1" thickTop="1" x14ac:dyDescent="0.2">
      <c r="A7" s="5" t="s">
        <v>1</v>
      </c>
      <c r="B7" s="6">
        <v>8534717.5811588224</v>
      </c>
      <c r="C7" s="6">
        <f t="shared" ref="C7:C57" si="0">(+B7*G$4)+B7</f>
        <v>8716507.0656375047</v>
      </c>
      <c r="D7" s="6">
        <f>+'COEF Art 14 F I'!AP8+'COEF Art 14 F II'!M8</f>
        <v>2938963.2729106001</v>
      </c>
      <c r="E7" s="6">
        <f>+D7-C7</f>
        <v>-5777543.7927269042</v>
      </c>
      <c r="F7" s="141">
        <f>+(D7-C7)/C7</f>
        <v>-0.66282786777094738</v>
      </c>
      <c r="G7" s="6">
        <f>IF(F7&lt;0,C7,0)</f>
        <v>8716507.0656375047</v>
      </c>
      <c r="H7" s="6">
        <f>IF(F7&lt;0,G7-D7,0)</f>
        <v>5777543.7927269042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8716507.0656375047</v>
      </c>
      <c r="M7" s="141">
        <f t="shared" ref="M7:M38" si="2">+(L7-B7)/B7</f>
        <v>2.1299999999999927E-2</v>
      </c>
      <c r="N7" s="107">
        <f>+L7/L$58</f>
        <v>1.3810166641980784E-3</v>
      </c>
    </row>
    <row r="8" spans="1:14" ht="12.75" customHeight="1" x14ac:dyDescent="0.2">
      <c r="A8" s="7" t="s">
        <v>2</v>
      </c>
      <c r="B8" s="8">
        <v>16905375.470376089</v>
      </c>
      <c r="C8" s="8">
        <f t="shared" si="0"/>
        <v>17265459.967895098</v>
      </c>
      <c r="D8" s="8">
        <f>+'COEF Art 14 F I'!AP9+'COEF Art 14 F II'!M9</f>
        <v>15614309.875253495</v>
      </c>
      <c r="E8" s="8">
        <f t="shared" ref="E8:E57" si="3">+D8-C8</f>
        <v>-1651150.0926416032</v>
      </c>
      <c r="F8" s="142">
        <f t="shared" ref="F8:F58" si="4">+(D8-C8)/C8</f>
        <v>-9.5633136661976897E-2</v>
      </c>
      <c r="G8" s="8">
        <f t="shared" ref="G8:G57" si="5">IF(F8&lt;0,C8,0)</f>
        <v>17265459.967895098</v>
      </c>
      <c r="H8" s="8">
        <f t="shared" ref="H8:H57" si="6">IF(F8&lt;0,G8-D8,0)</f>
        <v>1651150.0926416032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17265459.967895098</v>
      </c>
      <c r="M8" s="142">
        <f t="shared" si="2"/>
        <v>2.1299999999999888E-2</v>
      </c>
      <c r="N8" s="106">
        <f t="shared" ref="N8:N57" si="9">+L8/L$58</f>
        <v>2.7354865602881332E-3</v>
      </c>
    </row>
    <row r="9" spans="1:14" ht="12.75" customHeight="1" x14ac:dyDescent="0.2">
      <c r="A9" s="7" t="s">
        <v>3</v>
      </c>
      <c r="B9" s="8">
        <v>16542385.83138844</v>
      </c>
      <c r="C9" s="8">
        <f t="shared" si="0"/>
        <v>16894738.649597015</v>
      </c>
      <c r="D9" s="8">
        <f>+'COEF Art 14 F I'!AP10+'COEF Art 14 F II'!M10</f>
        <v>16487434.420676881</v>
      </c>
      <c r="E9" s="8">
        <f t="shared" si="3"/>
        <v>-407304.22892013378</v>
      </c>
      <c r="F9" s="142">
        <f t="shared" si="4"/>
        <v>-2.4108347419144544E-2</v>
      </c>
      <c r="G9" s="8">
        <f t="shared" si="5"/>
        <v>16894738.649597015</v>
      </c>
      <c r="H9" s="8">
        <f t="shared" si="6"/>
        <v>407304.22892013378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16894738.649597015</v>
      </c>
      <c r="M9" s="142">
        <f t="shared" si="2"/>
        <v>2.130000000000009E-2</v>
      </c>
      <c r="N9" s="106">
        <f t="shared" si="9"/>
        <v>2.6767506108432639E-3</v>
      </c>
    </row>
    <row r="10" spans="1:14" ht="12.75" customHeight="1" x14ac:dyDescent="0.2">
      <c r="A10" s="7" t="s">
        <v>4</v>
      </c>
      <c r="B10" s="8">
        <v>44732518.805050574</v>
      </c>
      <c r="C10" s="8">
        <f t="shared" si="0"/>
        <v>45685321.455598153</v>
      </c>
      <c r="D10" s="8">
        <f>+'COEF Art 14 F I'!AP11+'COEF Art 14 F II'!M11</f>
        <v>46465693.393383414</v>
      </c>
      <c r="E10" s="8">
        <f t="shared" si="3"/>
        <v>780371.93778526038</v>
      </c>
      <c r="F10" s="142">
        <f t="shared" si="4"/>
        <v>1.7081458834512276E-2</v>
      </c>
      <c r="G10" s="8">
        <f t="shared" si="5"/>
        <v>0</v>
      </c>
      <c r="H10" s="8">
        <f t="shared" si="6"/>
        <v>0</v>
      </c>
      <c r="I10" s="8">
        <f t="shared" si="7"/>
        <v>46465693.393383414</v>
      </c>
      <c r="J10" s="8">
        <f t="shared" si="10"/>
        <v>780371.93778526038</v>
      </c>
      <c r="K10" s="8">
        <f t="shared" si="8"/>
        <v>283378.06240217219</v>
      </c>
      <c r="L10" s="8">
        <f t="shared" si="1"/>
        <v>46182315.33098124</v>
      </c>
      <c r="M10" s="142">
        <f t="shared" si="2"/>
        <v>3.2410348548648563E-2</v>
      </c>
      <c r="N10" s="106">
        <f t="shared" si="9"/>
        <v>7.3169844965496932E-3</v>
      </c>
    </row>
    <row r="11" spans="1:14" ht="12.75" customHeight="1" x14ac:dyDescent="0.2">
      <c r="A11" s="7" t="s">
        <v>5</v>
      </c>
      <c r="B11" s="8">
        <v>61435357.312188894</v>
      </c>
      <c r="C11" s="8">
        <f t="shared" si="0"/>
        <v>62743930.422938518</v>
      </c>
      <c r="D11" s="8">
        <f>+'COEF Art 14 F I'!AP12+'COEF Art 14 F II'!M12</f>
        <v>45764763.380930282</v>
      </c>
      <c r="E11" s="8">
        <f t="shared" si="3"/>
        <v>-16979167.042008236</v>
      </c>
      <c r="F11" s="142">
        <f t="shared" si="4"/>
        <v>-0.27061051049171814</v>
      </c>
      <c r="G11" s="8">
        <f t="shared" si="5"/>
        <v>62743930.422938518</v>
      </c>
      <c r="H11" s="8">
        <f t="shared" si="6"/>
        <v>16979167.042008236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62743930.422938518</v>
      </c>
      <c r="M11" s="142">
        <f t="shared" si="2"/>
        <v>2.130000000000002E-2</v>
      </c>
      <c r="N11" s="106">
        <f t="shared" si="9"/>
        <v>9.9409560319131639E-3</v>
      </c>
    </row>
    <row r="12" spans="1:14" ht="12.75" customHeight="1" x14ac:dyDescent="0.2">
      <c r="A12" s="7" t="s">
        <v>6</v>
      </c>
      <c r="B12" s="8">
        <v>390331305.16634548</v>
      </c>
      <c r="C12" s="8">
        <f t="shared" si="0"/>
        <v>398645361.96638864</v>
      </c>
      <c r="D12" s="8">
        <f>+'COEF Art 14 F I'!AP13+'COEF Art 14 F II'!M13</f>
        <v>401019786.62607527</v>
      </c>
      <c r="E12" s="8">
        <f t="shared" si="3"/>
        <v>2374424.659686625</v>
      </c>
      <c r="F12" s="142">
        <f t="shared" si="4"/>
        <v>5.956232998608979E-3</v>
      </c>
      <c r="G12" s="8">
        <f t="shared" si="5"/>
        <v>0</v>
      </c>
      <c r="H12" s="8">
        <f t="shared" si="6"/>
        <v>0</v>
      </c>
      <c r="I12" s="8">
        <f t="shared" si="7"/>
        <v>401019786.62607527</v>
      </c>
      <c r="J12" s="8">
        <f t="shared" si="10"/>
        <v>2374424.659686625</v>
      </c>
      <c r="K12" s="8">
        <f t="shared" si="8"/>
        <v>862229.69689497945</v>
      </c>
      <c r="L12" s="8">
        <f t="shared" si="1"/>
        <v>400157556.92918026</v>
      </c>
      <c r="M12" s="142">
        <f t="shared" si="2"/>
        <v>2.5174131904811436E-2</v>
      </c>
      <c r="N12" s="106">
        <f t="shared" si="9"/>
        <v>6.3399736874253487E-2</v>
      </c>
    </row>
    <row r="13" spans="1:14" ht="12.75" customHeight="1" x14ac:dyDescent="0.2">
      <c r="A13" s="7" t="s">
        <v>7</v>
      </c>
      <c r="B13" s="8">
        <v>68480778.389184549</v>
      </c>
      <c r="C13" s="8">
        <f t="shared" si="0"/>
        <v>69939418.968874186</v>
      </c>
      <c r="D13" s="8">
        <f>+'COEF Art 14 F I'!AP14+'COEF Art 14 F II'!M14</f>
        <v>65567664.015917927</v>
      </c>
      <c r="E13" s="8">
        <f t="shared" si="3"/>
        <v>-4371754.9529562593</v>
      </c>
      <c r="F13" s="142">
        <f t="shared" si="4"/>
        <v>-6.2507739089194658E-2</v>
      </c>
      <c r="G13" s="8">
        <f t="shared" si="5"/>
        <v>69939418.968874186</v>
      </c>
      <c r="H13" s="8">
        <f t="shared" si="6"/>
        <v>4371754.9529562593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69939418.968874186</v>
      </c>
      <c r="M13" s="142">
        <f t="shared" si="2"/>
        <v>2.1300000000000086E-2</v>
      </c>
      <c r="N13" s="106">
        <f t="shared" si="9"/>
        <v>1.1080987183629645E-2</v>
      </c>
    </row>
    <row r="14" spans="1:14" ht="12.75" customHeight="1" x14ac:dyDescent="0.2">
      <c r="A14" s="7" t="s">
        <v>8</v>
      </c>
      <c r="B14" s="8">
        <v>11150859.948988235</v>
      </c>
      <c r="C14" s="8">
        <f t="shared" si="0"/>
        <v>11388373.265901685</v>
      </c>
      <c r="D14" s="8">
        <f>+'COEF Art 14 F I'!AP15+'COEF Art 14 F II'!M15</f>
        <v>8448290.8304624017</v>
      </c>
      <c r="E14" s="8">
        <f t="shared" si="3"/>
        <v>-2940082.435439283</v>
      </c>
      <c r="F14" s="142">
        <f t="shared" si="4"/>
        <v>-0.25816526792656891</v>
      </c>
      <c r="G14" s="8">
        <f t="shared" si="5"/>
        <v>11388373.265901685</v>
      </c>
      <c r="H14" s="8">
        <f t="shared" si="6"/>
        <v>2940082.435439283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11388373.265901685</v>
      </c>
      <c r="M14" s="142">
        <f t="shared" si="2"/>
        <v>2.1300000000000065E-2</v>
      </c>
      <c r="N14" s="106">
        <f t="shared" si="9"/>
        <v>1.8043389559471257E-3</v>
      </c>
    </row>
    <row r="15" spans="1:14" ht="12.75" customHeight="1" x14ac:dyDescent="0.2">
      <c r="A15" s="7" t="s">
        <v>9</v>
      </c>
      <c r="B15" s="8">
        <v>110841729.85806076</v>
      </c>
      <c r="C15" s="8">
        <f t="shared" si="0"/>
        <v>113202658.70403746</v>
      </c>
      <c r="D15" s="8">
        <f>+'COEF Art 14 F I'!AP16+'COEF Art 14 F II'!M16</f>
        <v>85429083.827435717</v>
      </c>
      <c r="E15" s="8">
        <f t="shared" si="3"/>
        <v>-27773574.876601741</v>
      </c>
      <c r="F15" s="142">
        <f t="shared" si="4"/>
        <v>-0.24534383904546206</v>
      </c>
      <c r="G15" s="8">
        <f t="shared" si="5"/>
        <v>113202658.70403746</v>
      </c>
      <c r="H15" s="8">
        <f t="shared" si="6"/>
        <v>27773574.876601741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113202658.70403746</v>
      </c>
      <c r="M15" s="142">
        <f t="shared" si="2"/>
        <v>2.130000000000001E-2</v>
      </c>
      <c r="N15" s="106">
        <f t="shared" si="9"/>
        <v>1.7935482289472497E-2</v>
      </c>
    </row>
    <row r="16" spans="1:14" ht="12.75" customHeight="1" x14ac:dyDescent="0.2">
      <c r="A16" s="7" t="s">
        <v>10</v>
      </c>
      <c r="B16" s="8">
        <v>15835320.345515708</v>
      </c>
      <c r="C16" s="8">
        <f t="shared" si="0"/>
        <v>16172612.668875191</v>
      </c>
      <c r="D16" s="8">
        <f>+'COEF Art 14 F I'!AP17+'COEF Art 14 F II'!M17</f>
        <v>15447226.415112521</v>
      </c>
      <c r="E16" s="8">
        <f t="shared" si="3"/>
        <v>-725386.25376266986</v>
      </c>
      <c r="F16" s="142">
        <f t="shared" si="4"/>
        <v>-4.4852756237630256E-2</v>
      </c>
      <c r="G16" s="8">
        <f t="shared" si="5"/>
        <v>16172612.668875191</v>
      </c>
      <c r="H16" s="8">
        <f t="shared" si="6"/>
        <v>725386.25376266986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16172612.668875191</v>
      </c>
      <c r="M16" s="142">
        <f t="shared" si="2"/>
        <v>2.1299999999999954E-2</v>
      </c>
      <c r="N16" s="106">
        <f t="shared" si="9"/>
        <v>2.562339183706506E-3</v>
      </c>
    </row>
    <row r="17" spans="1:14" s="9" customFormat="1" ht="12.75" customHeight="1" x14ac:dyDescent="0.2">
      <c r="A17" s="7" t="s">
        <v>11</v>
      </c>
      <c r="B17" s="8">
        <v>22314602.32351334</v>
      </c>
      <c r="C17" s="8">
        <f t="shared" si="0"/>
        <v>22789903.353004176</v>
      </c>
      <c r="D17" s="8">
        <f>+'COEF Art 14 F I'!AP18+'COEF Art 14 F II'!M18</f>
        <v>19905233.103491794</v>
      </c>
      <c r="E17" s="8">
        <f t="shared" si="3"/>
        <v>-2884670.2495123819</v>
      </c>
      <c r="F17" s="142">
        <f t="shared" si="4"/>
        <v>-0.12657667761158467</v>
      </c>
      <c r="G17" s="8">
        <f t="shared" si="5"/>
        <v>22789903.353004176</v>
      </c>
      <c r="H17" s="8">
        <f t="shared" si="6"/>
        <v>2884670.2495123819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22789903.353004176</v>
      </c>
      <c r="M17" s="142">
        <f t="shared" si="2"/>
        <v>2.1300000000000083E-2</v>
      </c>
      <c r="N17" s="106">
        <f t="shared" si="9"/>
        <v>3.6107624383208766E-3</v>
      </c>
    </row>
    <row r="18" spans="1:14" ht="12.75" customHeight="1" x14ac:dyDescent="0.2">
      <c r="A18" s="7" t="s">
        <v>12</v>
      </c>
      <c r="B18" s="8">
        <v>56271860.568283163</v>
      </c>
      <c r="C18" s="8">
        <f t="shared" si="0"/>
        <v>57470451.198387593</v>
      </c>
      <c r="D18" s="8">
        <f>+'COEF Art 14 F I'!AP19+'COEF Art 14 F II'!M19</f>
        <v>43974683.348032109</v>
      </c>
      <c r="E18" s="8">
        <f t="shared" si="3"/>
        <v>-13495767.850355484</v>
      </c>
      <c r="F18" s="142">
        <f t="shared" si="4"/>
        <v>-0.23482968323614145</v>
      </c>
      <c r="G18" s="8">
        <f t="shared" si="5"/>
        <v>57470451.198387593</v>
      </c>
      <c r="H18" s="8">
        <f t="shared" si="6"/>
        <v>13495767.850355484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57470451.198387593</v>
      </c>
      <c r="M18" s="142">
        <f t="shared" si="2"/>
        <v>2.1299999999999975E-2</v>
      </c>
      <c r="N18" s="106">
        <f t="shared" si="9"/>
        <v>9.1054421462975002E-3</v>
      </c>
    </row>
    <row r="19" spans="1:14" ht="12.75" customHeight="1" x14ac:dyDescent="0.2">
      <c r="A19" s="7" t="s">
        <v>13</v>
      </c>
      <c r="B19" s="8">
        <v>28631660.17332821</v>
      </c>
      <c r="C19" s="8">
        <f t="shared" si="0"/>
        <v>29241514.535020102</v>
      </c>
      <c r="D19" s="8">
        <f>+'COEF Art 14 F I'!AP20+'COEF Art 14 F II'!M20</f>
        <v>23461384.283515695</v>
      </c>
      <c r="E19" s="8">
        <f t="shared" si="3"/>
        <v>-5780130.2515044063</v>
      </c>
      <c r="F19" s="142">
        <f t="shared" si="4"/>
        <v>-0.19766863459079831</v>
      </c>
      <c r="G19" s="8">
        <f t="shared" si="5"/>
        <v>29241514.535020102</v>
      </c>
      <c r="H19" s="8">
        <f t="shared" si="6"/>
        <v>5780130.2515044063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29241514.535020102</v>
      </c>
      <c r="M19" s="142">
        <f t="shared" si="2"/>
        <v>2.1300000000000045E-2</v>
      </c>
      <c r="N19" s="106">
        <f t="shared" si="9"/>
        <v>4.6329359404126821E-3</v>
      </c>
    </row>
    <row r="20" spans="1:14" ht="12.75" customHeight="1" x14ac:dyDescent="0.2">
      <c r="A20" s="7" t="s">
        <v>14</v>
      </c>
      <c r="B20" s="8">
        <v>149408835.46242213</v>
      </c>
      <c r="C20" s="8">
        <f t="shared" si="0"/>
        <v>152591243.65777174</v>
      </c>
      <c r="D20" s="8">
        <f>+'COEF Art 14 F I'!AP21+'COEF Art 14 F II'!M21</f>
        <v>147430641.42002469</v>
      </c>
      <c r="E20" s="8">
        <f t="shared" si="3"/>
        <v>-5160602.2377470434</v>
      </c>
      <c r="F20" s="142">
        <f t="shared" si="4"/>
        <v>-3.381977965472991E-2</v>
      </c>
      <c r="G20" s="8">
        <f t="shared" si="5"/>
        <v>152591243.65777174</v>
      </c>
      <c r="H20" s="8">
        <f t="shared" si="6"/>
        <v>5160602.2377470434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152591243.65777174</v>
      </c>
      <c r="M20" s="142">
        <f t="shared" si="2"/>
        <v>2.1300000000000083E-2</v>
      </c>
      <c r="N20" s="106">
        <f t="shared" si="9"/>
        <v>2.4176088967201418E-2</v>
      </c>
    </row>
    <row r="21" spans="1:14" ht="12.75" customHeight="1" x14ac:dyDescent="0.2">
      <c r="A21" s="7" t="s">
        <v>15</v>
      </c>
      <c r="B21" s="8">
        <v>18708409.55519338</v>
      </c>
      <c r="C21" s="8">
        <f t="shared" si="0"/>
        <v>19106898.678718999</v>
      </c>
      <c r="D21" s="8">
        <f>+'COEF Art 14 F I'!AP22+'COEF Art 14 F II'!M22</f>
        <v>18753580.115130059</v>
      </c>
      <c r="E21" s="8">
        <f t="shared" si="3"/>
        <v>-353318.56358893961</v>
      </c>
      <c r="F21" s="142">
        <f t="shared" si="4"/>
        <v>-1.8491675155134463E-2</v>
      </c>
      <c r="G21" s="8">
        <f t="shared" si="5"/>
        <v>19106898.678718999</v>
      </c>
      <c r="H21" s="8">
        <f t="shared" si="6"/>
        <v>353318.56358893961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19106898.678718999</v>
      </c>
      <c r="M21" s="142">
        <f t="shared" si="2"/>
        <v>2.1300000000000027E-2</v>
      </c>
      <c r="N21" s="106">
        <f t="shared" si="9"/>
        <v>3.0272384657930983E-3</v>
      </c>
    </row>
    <row r="22" spans="1:14" ht="12.75" customHeight="1" x14ac:dyDescent="0.2">
      <c r="A22" s="7" t="s">
        <v>16</v>
      </c>
      <c r="B22" s="8">
        <v>13941788.136940531</v>
      </c>
      <c r="C22" s="8">
        <f t="shared" si="0"/>
        <v>14238748.224257365</v>
      </c>
      <c r="D22" s="8">
        <f>+'COEF Art 14 F I'!AP23+'COEF Art 14 F II'!M23</f>
        <v>7373639.5311471568</v>
      </c>
      <c r="E22" s="8">
        <f t="shared" si="3"/>
        <v>-6865108.693110208</v>
      </c>
      <c r="F22" s="142">
        <f t="shared" si="4"/>
        <v>-0.48214271261673808</v>
      </c>
      <c r="G22" s="8">
        <f t="shared" si="5"/>
        <v>14238748.224257365</v>
      </c>
      <c r="H22" s="8">
        <f t="shared" si="6"/>
        <v>6865108.693110208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14238748.224257365</v>
      </c>
      <c r="M22" s="142">
        <f t="shared" si="2"/>
        <v>2.130000000000001E-2</v>
      </c>
      <c r="N22" s="106">
        <f t="shared" si="9"/>
        <v>2.255943628215489E-3</v>
      </c>
    </row>
    <row r="23" spans="1:14" ht="12.75" customHeight="1" x14ac:dyDescent="0.2">
      <c r="A23" s="7" t="s">
        <v>17</v>
      </c>
      <c r="B23" s="8">
        <v>122271352.16352755</v>
      </c>
      <c r="C23" s="8">
        <f t="shared" si="0"/>
        <v>124875731.96461068</v>
      </c>
      <c r="D23" s="8">
        <f>+'COEF Art 14 F I'!AP24+'COEF Art 14 F II'!M24</f>
        <v>109957820.12619123</v>
      </c>
      <c r="E23" s="8">
        <f t="shared" si="3"/>
        <v>-14917911.838419452</v>
      </c>
      <c r="F23" s="142">
        <f t="shared" si="4"/>
        <v>-0.11946205722859854</v>
      </c>
      <c r="G23" s="8">
        <f t="shared" si="5"/>
        <v>124875731.96461068</v>
      </c>
      <c r="H23" s="8">
        <f t="shared" si="6"/>
        <v>14917911.838419452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124875731.96461068</v>
      </c>
      <c r="M23" s="142">
        <f t="shared" si="2"/>
        <v>2.1299999999999965E-2</v>
      </c>
      <c r="N23" s="106">
        <f t="shared" si="9"/>
        <v>1.978492823999644E-2</v>
      </c>
    </row>
    <row r="24" spans="1:14" ht="12.75" customHeight="1" x14ac:dyDescent="0.2">
      <c r="A24" s="7" t="s">
        <v>18</v>
      </c>
      <c r="B24" s="8">
        <v>125255488.39178734</v>
      </c>
      <c r="C24" s="8">
        <f t="shared" si="0"/>
        <v>127923430.2945324</v>
      </c>
      <c r="D24" s="8">
        <f>+'COEF Art 14 F I'!AP25+'COEF Art 14 F II'!M25</f>
        <v>136675997.81553885</v>
      </c>
      <c r="E24" s="8">
        <f t="shared" si="3"/>
        <v>8752567.5210064501</v>
      </c>
      <c r="F24" s="142">
        <f t="shared" si="4"/>
        <v>6.8420362875310933E-2</v>
      </c>
      <c r="G24" s="8">
        <f t="shared" si="5"/>
        <v>0</v>
      </c>
      <c r="H24" s="8">
        <f t="shared" si="6"/>
        <v>0</v>
      </c>
      <c r="I24" s="8">
        <f t="shared" si="7"/>
        <v>136675997.81553885</v>
      </c>
      <c r="J24" s="8">
        <f t="shared" si="10"/>
        <v>8752567.5210064501</v>
      </c>
      <c r="K24" s="8">
        <f t="shared" si="8"/>
        <v>3178337.7964438112</v>
      </c>
      <c r="L24" s="8">
        <f t="shared" si="1"/>
        <v>133497660.01909505</v>
      </c>
      <c r="M24" s="142">
        <f t="shared" si="2"/>
        <v>6.5802878046564942E-2</v>
      </c>
      <c r="N24" s="106">
        <f t="shared" si="9"/>
        <v>2.1150960095543268E-2</v>
      </c>
    </row>
    <row r="25" spans="1:14" ht="12.75" customHeight="1" x14ac:dyDescent="0.2">
      <c r="A25" s="7" t="s">
        <v>19</v>
      </c>
      <c r="B25" s="8">
        <v>23500596.336815316</v>
      </c>
      <c r="C25" s="8">
        <f t="shared" si="0"/>
        <v>24001159.038789481</v>
      </c>
      <c r="D25" s="8">
        <f>+'COEF Art 14 F I'!AP26+'COEF Art 14 F II'!M26</f>
        <v>22300939.812298704</v>
      </c>
      <c r="E25" s="8">
        <f t="shared" si="3"/>
        <v>-1700219.226490777</v>
      </c>
      <c r="F25" s="142">
        <f t="shared" si="4"/>
        <v>-7.083904672032576E-2</v>
      </c>
      <c r="G25" s="8">
        <f t="shared" si="5"/>
        <v>24001159.038789481</v>
      </c>
      <c r="H25" s="8">
        <f t="shared" si="6"/>
        <v>1700219.226490777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24001159.038789481</v>
      </c>
      <c r="M25" s="142">
        <f t="shared" si="2"/>
        <v>2.1299999999999934E-2</v>
      </c>
      <c r="N25" s="106">
        <f t="shared" si="9"/>
        <v>3.802670076790947E-3</v>
      </c>
    </row>
    <row r="26" spans="1:14" ht="12.75" customHeight="1" x14ac:dyDescent="0.2">
      <c r="A26" s="7" t="s">
        <v>20</v>
      </c>
      <c r="B26" s="8">
        <v>319832585.60071099</v>
      </c>
      <c r="C26" s="8">
        <f t="shared" si="0"/>
        <v>326645019.6740061</v>
      </c>
      <c r="D26" s="8">
        <f>+'COEF Art 14 F I'!AP27+'COEF Art 14 F II'!M27</f>
        <v>316295181.16011548</v>
      </c>
      <c r="E26" s="8">
        <f t="shared" si="3"/>
        <v>-10349838.513890624</v>
      </c>
      <c r="F26" s="142">
        <f t="shared" si="4"/>
        <v>-3.1685278790473621E-2</v>
      </c>
      <c r="G26" s="8">
        <f t="shared" si="5"/>
        <v>326645019.6740061</v>
      </c>
      <c r="H26" s="8">
        <f t="shared" si="6"/>
        <v>10349838.513890624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326645019.6740061</v>
      </c>
      <c r="M26" s="142">
        <f t="shared" si="2"/>
        <v>2.1299999999999913E-2</v>
      </c>
      <c r="N26" s="106">
        <f t="shared" si="9"/>
        <v>5.1752635780616903E-2</v>
      </c>
    </row>
    <row r="27" spans="1:14" s="9" customFormat="1" ht="12.75" customHeight="1" x14ac:dyDescent="0.2">
      <c r="A27" s="7" t="s">
        <v>21</v>
      </c>
      <c r="B27" s="8">
        <v>47429760.11400269</v>
      </c>
      <c r="C27" s="8">
        <f t="shared" si="0"/>
        <v>48440014.00443095</v>
      </c>
      <c r="D27" s="8">
        <f>+'COEF Art 14 F I'!AP28+'COEF Art 14 F II'!M28</f>
        <v>40934799.291943207</v>
      </c>
      <c r="E27" s="8">
        <f t="shared" si="3"/>
        <v>-7505214.7124877423</v>
      </c>
      <c r="F27" s="142">
        <f t="shared" si="4"/>
        <v>-0.15493832664460458</v>
      </c>
      <c r="G27" s="8">
        <f t="shared" si="5"/>
        <v>48440014.00443095</v>
      </c>
      <c r="H27" s="8">
        <f t="shared" si="6"/>
        <v>7505214.7124877423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48440014.00443095</v>
      </c>
      <c r="M27" s="142">
        <f t="shared" si="2"/>
        <v>2.1300000000000055E-2</v>
      </c>
      <c r="N27" s="106">
        <f t="shared" si="9"/>
        <v>7.6746873547351132E-3</v>
      </c>
    </row>
    <row r="28" spans="1:14" ht="12.75" customHeight="1" x14ac:dyDescent="0.2">
      <c r="A28" s="7" t="s">
        <v>22</v>
      </c>
      <c r="B28" s="8">
        <v>7607753.7088561226</v>
      </c>
      <c r="C28" s="8">
        <f t="shared" si="0"/>
        <v>7769798.8628547583</v>
      </c>
      <c r="D28" s="8">
        <f>+'COEF Art 14 F I'!AP29+'COEF Art 14 F II'!M29</f>
        <v>3413183.4279524973</v>
      </c>
      <c r="E28" s="8">
        <f t="shared" si="3"/>
        <v>-4356615.434902261</v>
      </c>
      <c r="F28" s="142">
        <f t="shared" si="4"/>
        <v>-0.56071148195740617</v>
      </c>
      <c r="G28" s="8">
        <f t="shared" si="5"/>
        <v>7769798.8628547583</v>
      </c>
      <c r="H28" s="8">
        <f t="shared" si="6"/>
        <v>4356615.434902261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7769798.8628547583</v>
      </c>
      <c r="M28" s="142">
        <f t="shared" si="2"/>
        <v>2.1300000000000038E-2</v>
      </c>
      <c r="N28" s="106">
        <f t="shared" si="9"/>
        <v>1.2310231181215611E-3</v>
      </c>
    </row>
    <row r="29" spans="1:14" ht="12.75" customHeight="1" x14ac:dyDescent="0.2">
      <c r="A29" s="7" t="s">
        <v>23</v>
      </c>
      <c r="B29" s="8">
        <v>34813380.610191517</v>
      </c>
      <c r="C29" s="8">
        <f t="shared" si="0"/>
        <v>35554905.617188595</v>
      </c>
      <c r="D29" s="8">
        <f>+'COEF Art 14 F I'!AP30+'COEF Art 14 F II'!M30</f>
        <v>32363196.243379243</v>
      </c>
      <c r="E29" s="8">
        <f t="shared" si="3"/>
        <v>-3191709.3738093525</v>
      </c>
      <c r="F29" s="142">
        <f t="shared" si="4"/>
        <v>-8.9768467062569246E-2</v>
      </c>
      <c r="G29" s="8">
        <f t="shared" si="5"/>
        <v>35554905.617188595</v>
      </c>
      <c r="H29" s="8">
        <f t="shared" si="6"/>
        <v>3191709.3738093525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35554905.617188595</v>
      </c>
      <c r="M29" s="142">
        <f t="shared" si="2"/>
        <v>2.1299999999999982E-2</v>
      </c>
      <c r="N29" s="106">
        <f t="shared" si="9"/>
        <v>5.6332102735163802E-3</v>
      </c>
    </row>
    <row r="30" spans="1:14" ht="12.75" customHeight="1" x14ac:dyDescent="0.2">
      <c r="A30" s="7" t="s">
        <v>24</v>
      </c>
      <c r="B30" s="8">
        <v>33532462.25583373</v>
      </c>
      <c r="C30" s="8">
        <f t="shared" si="0"/>
        <v>34246703.701882988</v>
      </c>
      <c r="D30" s="8">
        <f>+'COEF Art 14 F I'!AP31+'COEF Art 14 F II'!M31</f>
        <v>29226920.079979345</v>
      </c>
      <c r="E30" s="8">
        <f t="shared" si="3"/>
        <v>-5019783.621903643</v>
      </c>
      <c r="F30" s="142">
        <f t="shared" si="4"/>
        <v>-0.14657713237457187</v>
      </c>
      <c r="G30" s="8">
        <f t="shared" si="5"/>
        <v>34246703.701882988</v>
      </c>
      <c r="H30" s="8">
        <f t="shared" si="6"/>
        <v>5019783.621903643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34246703.701882988</v>
      </c>
      <c r="M30" s="142">
        <f t="shared" si="2"/>
        <v>2.1299999999999989E-2</v>
      </c>
      <c r="N30" s="106">
        <f t="shared" si="9"/>
        <v>5.4259427715722683E-3</v>
      </c>
    </row>
    <row r="31" spans="1:14" ht="12.75" customHeight="1" x14ac:dyDescent="0.2">
      <c r="A31" s="7" t="s">
        <v>25</v>
      </c>
      <c r="B31" s="8">
        <v>540679925.01703691</v>
      </c>
      <c r="C31" s="8">
        <f t="shared" si="0"/>
        <v>552196407.41989982</v>
      </c>
      <c r="D31" s="8">
        <f>+'COEF Art 14 F I'!AP32+'COEF Art 14 F II'!M32</f>
        <v>521864833.46769011</v>
      </c>
      <c r="E31" s="8">
        <f t="shared" si="3"/>
        <v>-30331573.952209711</v>
      </c>
      <c r="F31" s="142">
        <f t="shared" si="4"/>
        <v>-5.4928959233784096E-2</v>
      </c>
      <c r="G31" s="8">
        <f t="shared" si="5"/>
        <v>552196407.41989982</v>
      </c>
      <c r="H31" s="8">
        <f t="shared" si="6"/>
        <v>30331573.952209711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552196407.41989982</v>
      </c>
      <c r="M31" s="142">
        <f t="shared" si="2"/>
        <v>2.1300000000000038E-2</v>
      </c>
      <c r="N31" s="106">
        <f t="shared" si="9"/>
        <v>8.7488306361100707E-2</v>
      </c>
    </row>
    <row r="32" spans="1:14" ht="12.75" customHeight="1" x14ac:dyDescent="0.2">
      <c r="A32" s="7" t="s">
        <v>26</v>
      </c>
      <c r="B32" s="8">
        <v>14147343.927442599</v>
      </c>
      <c r="C32" s="8">
        <f t="shared" si="0"/>
        <v>14448682.353097126</v>
      </c>
      <c r="D32" s="8">
        <f>+'COEF Art 14 F I'!AP33+'COEF Art 14 F II'!M33</f>
        <v>8664464.6621854566</v>
      </c>
      <c r="E32" s="8">
        <f t="shared" si="3"/>
        <v>-5784217.6909116693</v>
      </c>
      <c r="F32" s="142">
        <f t="shared" si="4"/>
        <v>-0.40032838632318618</v>
      </c>
      <c r="G32" s="8">
        <f t="shared" si="5"/>
        <v>14448682.353097126</v>
      </c>
      <c r="H32" s="8">
        <f t="shared" si="6"/>
        <v>5784217.6909116693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14448682.353097126</v>
      </c>
      <c r="M32" s="142">
        <f t="shared" si="2"/>
        <v>2.1299999999999961E-2</v>
      </c>
      <c r="N32" s="106">
        <f t="shared" si="9"/>
        <v>2.2892049481603276E-3</v>
      </c>
    </row>
    <row r="33" spans="1:14" ht="12.75" customHeight="1" x14ac:dyDescent="0.2">
      <c r="A33" s="7" t="s">
        <v>27</v>
      </c>
      <c r="B33" s="8">
        <v>24352464.878900953</v>
      </c>
      <c r="C33" s="8">
        <f t="shared" si="0"/>
        <v>24871172.380821545</v>
      </c>
      <c r="D33" s="8">
        <f>+'COEF Art 14 F I'!AP34+'COEF Art 14 F II'!M34</f>
        <v>21523164.704525061</v>
      </c>
      <c r="E33" s="8">
        <f t="shared" si="3"/>
        <v>-3348007.6762964837</v>
      </c>
      <c r="F33" s="142">
        <f t="shared" si="4"/>
        <v>-0.13461398703014787</v>
      </c>
      <c r="G33" s="8">
        <f t="shared" si="5"/>
        <v>24871172.380821545</v>
      </c>
      <c r="H33" s="8">
        <f t="shared" si="6"/>
        <v>3348007.6762964837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24871172.380821545</v>
      </c>
      <c r="M33" s="142">
        <f t="shared" si="2"/>
        <v>2.1300000000000072E-2</v>
      </c>
      <c r="N33" s="106">
        <f t="shared" si="9"/>
        <v>3.9405123241927241E-3</v>
      </c>
    </row>
    <row r="34" spans="1:14" ht="12.75" customHeight="1" x14ac:dyDescent="0.2">
      <c r="A34" s="7" t="s">
        <v>28</v>
      </c>
      <c r="B34" s="8">
        <v>13152803.558522167</v>
      </c>
      <c r="C34" s="8">
        <f t="shared" si="0"/>
        <v>13432958.274318689</v>
      </c>
      <c r="D34" s="8">
        <f>+'COEF Art 14 F I'!AP35+'COEF Art 14 F II'!M35</f>
        <v>13308397.645940751</v>
      </c>
      <c r="E34" s="8">
        <f t="shared" si="3"/>
        <v>-124560.62837793864</v>
      </c>
      <c r="F34" s="142">
        <f t="shared" si="4"/>
        <v>-9.272762248958618E-3</v>
      </c>
      <c r="G34" s="8">
        <f t="shared" si="5"/>
        <v>13432958.274318689</v>
      </c>
      <c r="H34" s="8">
        <f t="shared" si="6"/>
        <v>124560.62837793864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13432958.274318689</v>
      </c>
      <c r="M34" s="142">
        <f t="shared" si="2"/>
        <v>2.1300000000000048E-2</v>
      </c>
      <c r="N34" s="106">
        <f t="shared" si="9"/>
        <v>2.1282767382182792E-3</v>
      </c>
    </row>
    <row r="35" spans="1:14" ht="12.75" customHeight="1" x14ac:dyDescent="0.2">
      <c r="A35" s="7" t="s">
        <v>29</v>
      </c>
      <c r="B35" s="8">
        <v>19495619.812534947</v>
      </c>
      <c r="C35" s="8">
        <f t="shared" si="0"/>
        <v>19910876.514541943</v>
      </c>
      <c r="D35" s="8">
        <f>+'COEF Art 14 F I'!AP36+'COEF Art 14 F II'!M36</f>
        <v>14875557.19390499</v>
      </c>
      <c r="E35" s="8">
        <f t="shared" si="3"/>
        <v>-5035319.3206369523</v>
      </c>
      <c r="F35" s="142">
        <f t="shared" si="4"/>
        <v>-0.25289290087050653</v>
      </c>
      <c r="G35" s="8">
        <f t="shared" si="5"/>
        <v>19910876.514541943</v>
      </c>
      <c r="H35" s="8">
        <f t="shared" si="6"/>
        <v>5035319.3206369523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19910876.514541943</v>
      </c>
      <c r="M35" s="142">
        <f t="shared" si="2"/>
        <v>2.1300000000000065E-2</v>
      </c>
      <c r="N35" s="106">
        <f t="shared" si="9"/>
        <v>3.1546182499837725E-3</v>
      </c>
    </row>
    <row r="36" spans="1:14" ht="12.75" customHeight="1" x14ac:dyDescent="0.2">
      <c r="A36" s="7" t="s">
        <v>30</v>
      </c>
      <c r="B36" s="8">
        <v>17926781.724504802</v>
      </c>
      <c r="C36" s="8">
        <f t="shared" si="0"/>
        <v>18308622.175236754</v>
      </c>
      <c r="D36" s="8">
        <f>+'COEF Art 14 F I'!AP37+'COEF Art 14 F II'!M37</f>
        <v>16969411.468420278</v>
      </c>
      <c r="E36" s="8">
        <f t="shared" si="3"/>
        <v>-1339210.7068164758</v>
      </c>
      <c r="F36" s="142">
        <f t="shared" si="4"/>
        <v>-7.3146449470557068E-2</v>
      </c>
      <c r="G36" s="8">
        <f t="shared" si="5"/>
        <v>18308622.175236754</v>
      </c>
      <c r="H36" s="8">
        <f t="shared" si="6"/>
        <v>1339210.7068164758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18308622.175236754</v>
      </c>
      <c r="M36" s="142">
        <f t="shared" si="2"/>
        <v>2.1299999999999968E-2</v>
      </c>
      <c r="N36" s="106">
        <f t="shared" si="9"/>
        <v>2.9007619832244324E-3</v>
      </c>
    </row>
    <row r="37" spans="1:14" ht="12.75" customHeight="1" x14ac:dyDescent="0.2">
      <c r="A37" s="7" t="s">
        <v>31</v>
      </c>
      <c r="B37" s="8">
        <v>170460700.09224397</v>
      </c>
      <c r="C37" s="8">
        <f t="shared" si="0"/>
        <v>174091513.00420877</v>
      </c>
      <c r="D37" s="8">
        <f>+'COEF Art 14 F I'!AP38+'COEF Art 14 F II'!M38</f>
        <v>156610762.62593889</v>
      </c>
      <c r="E37" s="8">
        <f t="shared" si="3"/>
        <v>-17480750.378269881</v>
      </c>
      <c r="F37" s="142">
        <f t="shared" si="4"/>
        <v>-0.10041127264973149</v>
      </c>
      <c r="G37" s="8">
        <f t="shared" si="5"/>
        <v>174091513.00420877</v>
      </c>
      <c r="H37" s="8">
        <f t="shared" si="6"/>
        <v>17480750.378269881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174091513.00420877</v>
      </c>
      <c r="M37" s="142">
        <f t="shared" si="2"/>
        <v>2.1300000000000045E-2</v>
      </c>
      <c r="N37" s="106">
        <f t="shared" si="9"/>
        <v>2.7582525746129797E-2</v>
      </c>
    </row>
    <row r="38" spans="1:14" ht="12.75" customHeight="1" x14ac:dyDescent="0.2">
      <c r="A38" s="7" t="s">
        <v>32</v>
      </c>
      <c r="B38" s="8">
        <v>33218923.200304888</v>
      </c>
      <c r="C38" s="8">
        <f t="shared" si="0"/>
        <v>33926486.264471382</v>
      </c>
      <c r="D38" s="8">
        <f>+'COEF Art 14 F I'!AP39+'COEF Art 14 F II'!M39</f>
        <v>27664793.156074714</v>
      </c>
      <c r="E38" s="8">
        <f t="shared" si="3"/>
        <v>-6261693.108396668</v>
      </c>
      <c r="F38" s="142">
        <f t="shared" si="4"/>
        <v>-0.18456650829042856</v>
      </c>
      <c r="G38" s="8">
        <f t="shared" si="5"/>
        <v>33926486.264471382</v>
      </c>
      <c r="H38" s="8">
        <f t="shared" si="6"/>
        <v>6261693.108396668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33926486.264471382</v>
      </c>
      <c r="M38" s="142">
        <f t="shared" si="2"/>
        <v>2.1299999999999989E-2</v>
      </c>
      <c r="N38" s="106">
        <f t="shared" si="9"/>
        <v>5.3752085022253657E-3</v>
      </c>
    </row>
    <row r="39" spans="1:14" s="9" customFormat="1" ht="12.75" customHeight="1" x14ac:dyDescent="0.2">
      <c r="A39" s="7" t="s">
        <v>33</v>
      </c>
      <c r="B39" s="8">
        <v>121794103.69484355</v>
      </c>
      <c r="C39" s="8">
        <f t="shared" si="0"/>
        <v>124388318.10354371</v>
      </c>
      <c r="D39" s="8">
        <f>+'COEF Art 14 F I'!AP40+'COEF Art 14 F II'!M40</f>
        <v>112121546.97371393</v>
      </c>
      <c r="E39" s="8">
        <f t="shared" si="3"/>
        <v>-12266771.129829779</v>
      </c>
      <c r="F39" s="142">
        <f t="shared" si="4"/>
        <v>-9.8616745662712751E-2</v>
      </c>
      <c r="G39" s="8">
        <f t="shared" si="5"/>
        <v>124388318.10354371</v>
      </c>
      <c r="H39" s="8">
        <f t="shared" si="6"/>
        <v>12266771.129829779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124388318.10354371</v>
      </c>
      <c r="M39" s="142">
        <f t="shared" ref="M39:M58" si="12">+(L39-B39)/B39</f>
        <v>2.1300000000000006E-2</v>
      </c>
      <c r="N39" s="106">
        <f t="shared" si="9"/>
        <v>1.9707703881727035E-2</v>
      </c>
    </row>
    <row r="40" spans="1:14" ht="12.75" customHeight="1" x14ac:dyDescent="0.2">
      <c r="A40" s="7" t="s">
        <v>34</v>
      </c>
      <c r="B40" s="8">
        <v>24271026.701176237</v>
      </c>
      <c r="C40" s="8">
        <f t="shared" si="0"/>
        <v>24787999.56991129</v>
      </c>
      <c r="D40" s="8">
        <f>+'COEF Art 14 F I'!AP41+'COEF Art 14 F II'!M41</f>
        <v>24607715.119793028</v>
      </c>
      <c r="E40" s="8">
        <f t="shared" si="3"/>
        <v>-180284.45011826232</v>
      </c>
      <c r="F40" s="142">
        <f t="shared" si="4"/>
        <v>-7.2730536245893401E-3</v>
      </c>
      <c r="G40" s="8">
        <f t="shared" si="5"/>
        <v>24787999.56991129</v>
      </c>
      <c r="H40" s="8">
        <f t="shared" si="6"/>
        <v>180284.45011826232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1"/>
        <v>24787999.56991129</v>
      </c>
      <c r="M40" s="142">
        <f t="shared" si="12"/>
        <v>2.1299999999999951E-2</v>
      </c>
      <c r="N40" s="106">
        <f t="shared" si="9"/>
        <v>3.9273346789490144E-3</v>
      </c>
    </row>
    <row r="41" spans="1:14" ht="12.75" customHeight="1" x14ac:dyDescent="0.2">
      <c r="A41" s="7" t="s">
        <v>35</v>
      </c>
      <c r="B41" s="8">
        <v>21272196.704864223</v>
      </c>
      <c r="C41" s="8">
        <f t="shared" si="0"/>
        <v>21725294.49467783</v>
      </c>
      <c r="D41" s="8">
        <f>+'COEF Art 14 F I'!AP42+'COEF Art 14 F II'!M42</f>
        <v>23491794.241841495</v>
      </c>
      <c r="E41" s="8">
        <f t="shared" si="3"/>
        <v>1766499.7471636645</v>
      </c>
      <c r="F41" s="142">
        <f t="shared" si="4"/>
        <v>8.1310738853110326E-2</v>
      </c>
      <c r="G41" s="8">
        <f t="shared" si="5"/>
        <v>0</v>
      </c>
      <c r="H41" s="8">
        <f t="shared" si="6"/>
        <v>0</v>
      </c>
      <c r="I41" s="8">
        <f t="shared" si="7"/>
        <v>23491794.241841495</v>
      </c>
      <c r="J41" s="8">
        <f t="shared" si="10"/>
        <v>1766499.7471636645</v>
      </c>
      <c r="K41" s="8">
        <f t="shared" si="8"/>
        <v>641472.67648534523</v>
      </c>
      <c r="L41" s="8">
        <f t="shared" si="11"/>
        <v>22850321.56535615</v>
      </c>
      <c r="M41" s="142">
        <f t="shared" si="12"/>
        <v>7.4187207009564021E-2</v>
      </c>
      <c r="N41" s="106">
        <f t="shared" si="9"/>
        <v>3.6203349147097353E-3</v>
      </c>
    </row>
    <row r="42" spans="1:14" ht="12.75" customHeight="1" x14ac:dyDescent="0.2">
      <c r="A42" s="7" t="s">
        <v>36</v>
      </c>
      <c r="B42" s="8">
        <v>26227176.129624814</v>
      </c>
      <c r="C42" s="8">
        <f t="shared" si="0"/>
        <v>26785814.981185824</v>
      </c>
      <c r="D42" s="8">
        <f>+'COEF Art 14 F I'!AP43+'COEF Art 14 F II'!M43</f>
        <v>24084350.831442989</v>
      </c>
      <c r="E42" s="8">
        <f t="shared" si="3"/>
        <v>-2701464.1497428343</v>
      </c>
      <c r="F42" s="142">
        <f t="shared" si="4"/>
        <v>-0.10085428244913677</v>
      </c>
      <c r="G42" s="8">
        <f t="shared" si="5"/>
        <v>26785814.981185824</v>
      </c>
      <c r="H42" s="8">
        <f t="shared" si="6"/>
        <v>2701464.1497428343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26785814.981185824</v>
      </c>
      <c r="M42" s="142">
        <f t="shared" si="12"/>
        <v>2.1300000000000052E-2</v>
      </c>
      <c r="N42" s="106">
        <f t="shared" si="9"/>
        <v>4.2438624295933697E-3</v>
      </c>
    </row>
    <row r="43" spans="1:14" ht="12.75" customHeight="1" x14ac:dyDescent="0.2">
      <c r="A43" s="7" t="s">
        <v>37</v>
      </c>
      <c r="B43" s="8">
        <v>36942114.442961581</v>
      </c>
      <c r="C43" s="8">
        <f t="shared" si="0"/>
        <v>37728981.480596662</v>
      </c>
      <c r="D43" s="8">
        <f>+'COEF Art 14 F I'!AP44+'COEF Art 14 F II'!M44</f>
        <v>30375376.857650701</v>
      </c>
      <c r="E43" s="8">
        <f t="shared" si="3"/>
        <v>-7353604.6229459606</v>
      </c>
      <c r="F43" s="142">
        <f t="shared" si="4"/>
        <v>-0.19490599359878791</v>
      </c>
      <c r="G43" s="8">
        <f t="shared" si="5"/>
        <v>37728981.480596662</v>
      </c>
      <c r="H43" s="8">
        <f t="shared" si="6"/>
        <v>7353604.6229459606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37728981.480596662</v>
      </c>
      <c r="M43" s="142">
        <f t="shared" si="12"/>
        <v>2.1299999999999968E-2</v>
      </c>
      <c r="N43" s="106">
        <f t="shared" si="9"/>
        <v>5.9776641899749192E-3</v>
      </c>
    </row>
    <row r="44" spans="1:14" s="9" customFormat="1" ht="12.75" customHeight="1" x14ac:dyDescent="0.2">
      <c r="A44" s="7" t="s">
        <v>38</v>
      </c>
      <c r="B44" s="8">
        <v>86669611.896723509</v>
      </c>
      <c r="C44" s="8">
        <f t="shared" si="0"/>
        <v>88515674.63012372</v>
      </c>
      <c r="D44" s="8">
        <f>+'COEF Art 14 F I'!AP45+'COEF Art 14 F II'!M45</f>
        <v>82313194.592413992</v>
      </c>
      <c r="E44" s="8">
        <f t="shared" si="3"/>
        <v>-6202480.0377097279</v>
      </c>
      <c r="F44" s="142">
        <f t="shared" si="4"/>
        <v>-7.0072109415962078E-2</v>
      </c>
      <c r="G44" s="8">
        <f t="shared" si="5"/>
        <v>88515674.63012372</v>
      </c>
      <c r="H44" s="8">
        <f t="shared" si="6"/>
        <v>6202480.0377097279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88515674.63012372</v>
      </c>
      <c r="M44" s="142">
        <f t="shared" si="12"/>
        <v>2.1299999999999999E-2</v>
      </c>
      <c r="N44" s="106">
        <f t="shared" si="9"/>
        <v>1.4024152196106258E-2</v>
      </c>
    </row>
    <row r="45" spans="1:14" ht="12.75" customHeight="1" x14ac:dyDescent="0.2">
      <c r="A45" s="7" t="s">
        <v>39</v>
      </c>
      <c r="B45" s="8">
        <v>1285278366.8103578</v>
      </c>
      <c r="C45" s="8">
        <f t="shared" si="0"/>
        <v>1312654796.0234184</v>
      </c>
      <c r="D45" s="8">
        <f>+'COEF Art 14 F I'!AP46+'COEF Art 14 F II'!M46</f>
        <v>1697954474.5668418</v>
      </c>
      <c r="E45" s="8">
        <f t="shared" si="3"/>
        <v>385299678.54342341</v>
      </c>
      <c r="F45" s="142">
        <f t="shared" si="4"/>
        <v>0.29352704131402835</v>
      </c>
      <c r="G45" s="8">
        <f t="shared" si="5"/>
        <v>0</v>
      </c>
      <c r="H45" s="8">
        <f t="shared" si="6"/>
        <v>0</v>
      </c>
      <c r="I45" s="8">
        <f t="shared" si="7"/>
        <v>1697954474.5668418</v>
      </c>
      <c r="J45" s="8">
        <f t="shared" si="10"/>
        <v>385299678.54342341</v>
      </c>
      <c r="K45" s="8">
        <f t="shared" si="8"/>
        <v>139914662.56422505</v>
      </c>
      <c r="L45" s="8">
        <f t="shared" si="11"/>
        <v>1558039812.0026169</v>
      </c>
      <c r="M45" s="142">
        <f t="shared" si="12"/>
        <v>0.21221974339237043</v>
      </c>
      <c r="N45" s="106">
        <f t="shared" si="9"/>
        <v>0.24685105256692477</v>
      </c>
    </row>
    <row r="46" spans="1:14" ht="12.75" customHeight="1" x14ac:dyDescent="0.2">
      <c r="A46" s="7" t="s">
        <v>40</v>
      </c>
      <c r="B46" s="8">
        <v>9263467.5548567753</v>
      </c>
      <c r="C46" s="8">
        <f t="shared" si="0"/>
        <v>9460779.4137752242</v>
      </c>
      <c r="D46" s="8">
        <f>+'COEF Art 14 F I'!AP47+'COEF Art 14 F II'!M47</f>
        <v>6424161.2347993637</v>
      </c>
      <c r="E46" s="8">
        <f t="shared" si="3"/>
        <v>-3036618.1789758606</v>
      </c>
      <c r="F46" s="142">
        <f t="shared" si="4"/>
        <v>-0.32096913437749525</v>
      </c>
      <c r="G46" s="8">
        <f t="shared" si="5"/>
        <v>9460779.4137752242</v>
      </c>
      <c r="H46" s="8">
        <f t="shared" si="6"/>
        <v>3036618.1789758606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9460779.4137752242</v>
      </c>
      <c r="M46" s="142">
        <f t="shared" si="12"/>
        <v>2.1299999999999958E-2</v>
      </c>
      <c r="N46" s="106">
        <f t="shared" si="9"/>
        <v>1.4989368939116591E-3</v>
      </c>
    </row>
    <row r="47" spans="1:14" s="9" customFormat="1" ht="12.75" customHeight="1" x14ac:dyDescent="0.2">
      <c r="A47" s="7" t="s">
        <v>41</v>
      </c>
      <c r="B47" s="8">
        <v>24497459.23239116</v>
      </c>
      <c r="C47" s="8">
        <f t="shared" si="0"/>
        <v>25019255.11404109</v>
      </c>
      <c r="D47" s="8">
        <f>+'COEF Art 14 F I'!AP48+'COEF Art 14 F II'!M48</f>
        <v>25945870.091487404</v>
      </c>
      <c r="E47" s="8">
        <f t="shared" si="3"/>
        <v>926614.97744631395</v>
      </c>
      <c r="F47" s="142">
        <f t="shared" si="4"/>
        <v>3.703607374490886E-2</v>
      </c>
      <c r="G47" s="8">
        <f t="shared" si="5"/>
        <v>0</v>
      </c>
      <c r="H47" s="8">
        <f t="shared" si="6"/>
        <v>0</v>
      </c>
      <c r="I47" s="8">
        <f t="shared" si="7"/>
        <v>25945870.091487404</v>
      </c>
      <c r="J47" s="8">
        <f t="shared" si="10"/>
        <v>926614.97744631395</v>
      </c>
      <c r="K47" s="8">
        <f t="shared" si="8"/>
        <v>336483.59735588706</v>
      </c>
      <c r="L47" s="8">
        <f t="shared" si="11"/>
        <v>25609386.494131517</v>
      </c>
      <c r="M47" s="142">
        <f t="shared" si="12"/>
        <v>4.538949330182529E-2</v>
      </c>
      <c r="N47" s="106">
        <f t="shared" si="9"/>
        <v>4.0574727057481217E-3</v>
      </c>
    </row>
    <row r="48" spans="1:14" ht="12.75" customHeight="1" x14ac:dyDescent="0.2">
      <c r="A48" s="7" t="s">
        <v>42</v>
      </c>
      <c r="B48" s="8">
        <v>19647533.118873667</v>
      </c>
      <c r="C48" s="8">
        <f t="shared" si="0"/>
        <v>20066025.574305676</v>
      </c>
      <c r="D48" s="8">
        <f>+'COEF Art 14 F I'!AP49+'COEF Art 14 F II'!M49</f>
        <v>12439356.407602474</v>
      </c>
      <c r="E48" s="8">
        <f t="shared" si="3"/>
        <v>-7626669.1667032018</v>
      </c>
      <c r="F48" s="142">
        <f t="shared" si="4"/>
        <v>-0.38007871257121628</v>
      </c>
      <c r="G48" s="8">
        <f t="shared" si="5"/>
        <v>20066025.574305676</v>
      </c>
      <c r="H48" s="8">
        <f t="shared" si="6"/>
        <v>7626669.1667032018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20066025.574305676</v>
      </c>
      <c r="M48" s="142">
        <f t="shared" si="12"/>
        <v>2.1299999999999993E-2</v>
      </c>
      <c r="N48" s="106">
        <f t="shared" si="9"/>
        <v>3.1791995914953347E-3</v>
      </c>
    </row>
    <row r="49" spans="1:14" ht="12.75" customHeight="1" x14ac:dyDescent="0.2">
      <c r="A49" s="7" t="s">
        <v>43</v>
      </c>
      <c r="B49" s="8">
        <v>21252138.550761569</v>
      </c>
      <c r="C49" s="8">
        <f t="shared" si="0"/>
        <v>21704809.101892792</v>
      </c>
      <c r="D49" s="8">
        <f>+'COEF Art 14 F I'!AP50+'COEF Art 14 F II'!M50</f>
        <v>19785419.926042311</v>
      </c>
      <c r="E49" s="8">
        <f t="shared" si="3"/>
        <v>-1919389.1758504808</v>
      </c>
      <c r="F49" s="142">
        <f t="shared" si="4"/>
        <v>-8.8431516114237482E-2</v>
      </c>
      <c r="G49" s="8">
        <f t="shared" si="5"/>
        <v>21704809.101892792</v>
      </c>
      <c r="H49" s="8">
        <f t="shared" si="6"/>
        <v>1919389.1758504808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21704809.101892792</v>
      </c>
      <c r="M49" s="142">
        <f t="shared" si="12"/>
        <v>2.1300000000000045E-2</v>
      </c>
      <c r="N49" s="106">
        <f t="shared" si="9"/>
        <v>3.4388434308875067E-3</v>
      </c>
    </row>
    <row r="50" spans="1:14" ht="12.75" customHeight="1" x14ac:dyDescent="0.2">
      <c r="A50" s="7" t="s">
        <v>44</v>
      </c>
      <c r="B50" s="8">
        <v>63344984.373385727</v>
      </c>
      <c r="C50" s="8">
        <f t="shared" si="0"/>
        <v>64694232.54053884</v>
      </c>
      <c r="D50" s="8">
        <f>+'COEF Art 14 F I'!AP51+'COEF Art 14 F II'!M51</f>
        <v>38561428.113444753</v>
      </c>
      <c r="E50" s="8">
        <f t="shared" si="3"/>
        <v>-26132804.427094087</v>
      </c>
      <c r="F50" s="142">
        <f t="shared" si="4"/>
        <v>-0.40394334086456152</v>
      </c>
      <c r="G50" s="8">
        <f t="shared" si="5"/>
        <v>64694232.54053884</v>
      </c>
      <c r="H50" s="8">
        <f t="shared" si="6"/>
        <v>26132804.427094087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64694232.54053884</v>
      </c>
      <c r="M50" s="142">
        <f t="shared" si="12"/>
        <v>2.1299999999999947E-2</v>
      </c>
      <c r="N50" s="106">
        <f t="shared" si="9"/>
        <v>1.0249955921931593E-2</v>
      </c>
    </row>
    <row r="51" spans="1:14" ht="12.75" customHeight="1" x14ac:dyDescent="0.2">
      <c r="A51" s="7" t="s">
        <v>45</v>
      </c>
      <c r="B51" s="8">
        <v>54511680.014254287</v>
      </c>
      <c r="C51" s="8">
        <f t="shared" si="0"/>
        <v>55672778.7985579</v>
      </c>
      <c r="D51" s="8">
        <f>+'COEF Art 14 F I'!AP52+'COEF Art 14 F II'!M52</f>
        <v>48099354.763068706</v>
      </c>
      <c r="E51" s="8">
        <f t="shared" si="3"/>
        <v>-7573424.0354891941</v>
      </c>
      <c r="F51" s="142">
        <f t="shared" si="4"/>
        <v>-0.13603459713933608</v>
      </c>
      <c r="G51" s="8">
        <f t="shared" si="5"/>
        <v>55672778.7985579</v>
      </c>
      <c r="H51" s="8">
        <f t="shared" si="6"/>
        <v>7573424.0354891941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55672778.7985579</v>
      </c>
      <c r="M51" s="142">
        <f t="shared" si="12"/>
        <v>2.1299999999999941E-2</v>
      </c>
      <c r="N51" s="106">
        <f t="shared" si="9"/>
        <v>8.8206244409667935E-3</v>
      </c>
    </row>
    <row r="52" spans="1:14" ht="12.75" customHeight="1" x14ac:dyDescent="0.2">
      <c r="A52" s="7" t="s">
        <v>46</v>
      </c>
      <c r="B52" s="8">
        <v>453508524.84890777</v>
      </c>
      <c r="C52" s="8">
        <f t="shared" si="0"/>
        <v>463168256.42818952</v>
      </c>
      <c r="D52" s="8">
        <f>+'COEF Art 14 F I'!AP53+'COEF Art 14 F II'!M53</f>
        <v>526901528.34172577</v>
      </c>
      <c r="E52" s="8">
        <f t="shared" si="3"/>
        <v>63733271.913536251</v>
      </c>
      <c r="F52" s="142">
        <f t="shared" si="4"/>
        <v>0.13760284956708294</v>
      </c>
      <c r="G52" s="8">
        <f t="shared" si="5"/>
        <v>0</v>
      </c>
      <c r="H52" s="8">
        <f t="shared" si="6"/>
        <v>0</v>
      </c>
      <c r="I52" s="8">
        <f t="shared" si="7"/>
        <v>526901528.34172577</v>
      </c>
      <c r="J52" s="8">
        <f t="shared" si="10"/>
        <v>63733271.913536251</v>
      </c>
      <c r="K52" s="8">
        <f t="shared" si="8"/>
        <v>23143593.754365023</v>
      </c>
      <c r="L52" s="8">
        <f t="shared" si="11"/>
        <v>503757934.58736074</v>
      </c>
      <c r="M52" s="142">
        <f t="shared" si="12"/>
        <v>0.11080146675345125</v>
      </c>
      <c r="N52" s="106">
        <f t="shared" si="9"/>
        <v>7.9813863184916595E-2</v>
      </c>
    </row>
    <row r="53" spans="1:14" ht="12.75" customHeight="1" x14ac:dyDescent="0.2">
      <c r="A53" s="7" t="s">
        <v>47</v>
      </c>
      <c r="B53" s="8">
        <v>477987462.962556</v>
      </c>
      <c r="C53" s="8">
        <f t="shared" si="0"/>
        <v>488168595.92365843</v>
      </c>
      <c r="D53" s="8">
        <f>+'COEF Art 14 F I'!AP54+'COEF Art 14 F II'!M54</f>
        <v>853203092.48928809</v>
      </c>
      <c r="E53" s="8">
        <f t="shared" si="3"/>
        <v>365034496.56562966</v>
      </c>
      <c r="F53" s="142">
        <f t="shared" si="4"/>
        <v>0.74776316955610778</v>
      </c>
      <c r="G53" s="8">
        <f t="shared" si="5"/>
        <v>0</v>
      </c>
      <c r="H53" s="8">
        <f t="shared" si="6"/>
        <v>0</v>
      </c>
      <c r="I53" s="8">
        <f t="shared" si="7"/>
        <v>853203092.48928809</v>
      </c>
      <c r="J53" s="8">
        <f t="shared" si="10"/>
        <v>365034496.56562966</v>
      </c>
      <c r="K53" s="8">
        <f t="shared" si="8"/>
        <v>132555725.4663679</v>
      </c>
      <c r="L53" s="8">
        <f t="shared" si="11"/>
        <v>720647367.02292013</v>
      </c>
      <c r="M53" s="142">
        <f t="shared" si="12"/>
        <v>0.50767001828115588</v>
      </c>
      <c r="N53" s="106">
        <f t="shared" si="9"/>
        <v>0.11417716011411652</v>
      </c>
    </row>
    <row r="54" spans="1:14" s="9" customFormat="1" ht="12.75" customHeight="1" x14ac:dyDescent="0.2">
      <c r="A54" s="7" t="s">
        <v>48</v>
      </c>
      <c r="B54" s="8">
        <v>247048717.74635583</v>
      </c>
      <c r="C54" s="8">
        <f t="shared" si="0"/>
        <v>252310855.4343532</v>
      </c>
      <c r="D54" s="8">
        <f>+'COEF Art 14 F I'!AP55+'COEF Art 14 F II'!M55</f>
        <v>257378328.06051752</v>
      </c>
      <c r="E54" s="8">
        <f t="shared" si="3"/>
        <v>5067472.6261643171</v>
      </c>
      <c r="F54" s="142">
        <f t="shared" si="4"/>
        <v>2.0084243372884857E-2</v>
      </c>
      <c r="G54" s="8">
        <f t="shared" si="5"/>
        <v>0</v>
      </c>
      <c r="H54" s="8">
        <f t="shared" si="6"/>
        <v>0</v>
      </c>
      <c r="I54" s="8">
        <f t="shared" si="7"/>
        <v>257378328.06051752</v>
      </c>
      <c r="J54" s="8">
        <f t="shared" si="10"/>
        <v>5067472.6261643171</v>
      </c>
      <c r="K54" s="8">
        <f t="shared" si="8"/>
        <v>1840161.7287187059</v>
      </c>
      <c r="L54" s="8">
        <f t="shared" si="11"/>
        <v>255538166.33179882</v>
      </c>
      <c r="M54" s="142">
        <f t="shared" si="12"/>
        <v>3.436345941353592E-2</v>
      </c>
      <c r="N54" s="106">
        <f t="shared" si="9"/>
        <v>4.0486683872953878E-2</v>
      </c>
    </row>
    <row r="55" spans="1:14" s="9" customFormat="1" ht="12.75" customHeight="1" x14ac:dyDescent="0.2">
      <c r="A55" s="7" t="s">
        <v>49</v>
      </c>
      <c r="B55" s="8">
        <v>57324255.466605216</v>
      </c>
      <c r="C55" s="8">
        <f t="shared" si="0"/>
        <v>58545262.108043909</v>
      </c>
      <c r="D55" s="8">
        <f>+'COEF Art 14 F I'!AP56+'COEF Art 14 F II'!M56</f>
        <v>72054992.427515447</v>
      </c>
      <c r="E55" s="8">
        <f t="shared" si="3"/>
        <v>13509730.319471538</v>
      </c>
      <c r="F55" s="142">
        <f t="shared" si="4"/>
        <v>0.23075702171321136</v>
      </c>
      <c r="G55" s="8">
        <f t="shared" si="5"/>
        <v>0</v>
      </c>
      <c r="H55" s="8">
        <f t="shared" si="6"/>
        <v>0</v>
      </c>
      <c r="I55" s="8">
        <f t="shared" si="7"/>
        <v>72054992.427515447</v>
      </c>
      <c r="J55" s="8">
        <f t="shared" si="10"/>
        <v>13509730.319471538</v>
      </c>
      <c r="K55" s="8">
        <f t="shared" si="8"/>
        <v>4905816.0809483081</v>
      </c>
      <c r="L55" s="8">
        <f t="shared" si="11"/>
        <v>67149176.346567139</v>
      </c>
      <c r="M55" s="142">
        <f t="shared" si="12"/>
        <v>0.17139203640744227</v>
      </c>
      <c r="N55" s="106">
        <f t="shared" si="9"/>
        <v>1.0638909694384822E-2</v>
      </c>
    </row>
    <row r="56" spans="1:14" ht="12.75" customHeight="1" x14ac:dyDescent="0.2">
      <c r="A56" s="7" t="s">
        <v>50</v>
      </c>
      <c r="B56" s="8">
        <v>16448147.717854409</v>
      </c>
      <c r="C56" s="8">
        <f t="shared" si="0"/>
        <v>16798493.264244709</v>
      </c>
      <c r="D56" s="8">
        <f>+'COEF Art 14 F I'!AP57+'COEF Art 14 F II'!M57</f>
        <v>11223858.853542091</v>
      </c>
      <c r="E56" s="8">
        <f t="shared" si="3"/>
        <v>-5574634.4107026178</v>
      </c>
      <c r="F56" s="142">
        <f t="shared" si="4"/>
        <v>-0.33185323963358826</v>
      </c>
      <c r="G56" s="8">
        <f t="shared" si="5"/>
        <v>16798493.264244709</v>
      </c>
      <c r="H56" s="8">
        <f t="shared" si="6"/>
        <v>5574634.4107026178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16798493.264244709</v>
      </c>
      <c r="M56" s="142">
        <f t="shared" si="12"/>
        <v>2.1300000000000104E-2</v>
      </c>
      <c r="N56" s="106">
        <f t="shared" si="9"/>
        <v>2.6615017869711776E-3</v>
      </c>
    </row>
    <row r="57" spans="1:14" ht="12.75" customHeight="1" x14ac:dyDescent="0.2">
      <c r="A57" s="7" t="s">
        <v>51</v>
      </c>
      <c r="B57" s="8">
        <v>22660795.363843191</v>
      </c>
      <c r="C57" s="8">
        <f t="shared" si="0"/>
        <v>23143470.30509305</v>
      </c>
      <c r="D57" s="8">
        <f>+'COEF Art 14 F I'!AP58+'COEF Art 14 F II'!M58</f>
        <v>7961940.3707428416</v>
      </c>
      <c r="E57" s="8">
        <f t="shared" si="3"/>
        <v>-15181529.934350207</v>
      </c>
      <c r="F57" s="142">
        <f t="shared" si="4"/>
        <v>-0.65597465437192004</v>
      </c>
      <c r="G57" s="8">
        <f t="shared" si="5"/>
        <v>23143470.30509305</v>
      </c>
      <c r="H57" s="8">
        <f t="shared" si="6"/>
        <v>15181529.934350207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23143470.30509305</v>
      </c>
      <c r="M57" s="142">
        <f t="shared" si="12"/>
        <v>2.1299999999999937E-2</v>
      </c>
      <c r="N57" s="106">
        <f t="shared" si="9"/>
        <v>3.6667805025600922E-3</v>
      </c>
    </row>
    <row r="58" spans="1:14" s="13" customFormat="1" ht="16.5" customHeight="1" thickBot="1" x14ac:dyDescent="0.25">
      <c r="A58" s="11" t="s">
        <v>52</v>
      </c>
      <c r="B58" s="12">
        <f>SUM(B7:B57)</f>
        <v>5651695209.6523523</v>
      </c>
      <c r="C58" s="12">
        <f>SUM(C7:C57)</f>
        <v>5772076317.6179476</v>
      </c>
      <c r="D58" s="12">
        <f>SUM(D7:D57)</f>
        <v>6311659585.0050526</v>
      </c>
      <c r="E58" s="12">
        <f>SUM(E7:E57)</f>
        <v>539583267.3871063</v>
      </c>
      <c r="F58" s="143">
        <f t="shared" si="4"/>
        <v>9.3481658539432341E-2</v>
      </c>
      <c r="G58" s="12">
        <f t="shared" ref="G58:L58" si="13">SUM(G7:G57)</f>
        <v>2578229888.3750458</v>
      </c>
      <c r="H58" s="12">
        <f t="shared" si="13"/>
        <v>307661861.42420715</v>
      </c>
      <c r="I58" s="12">
        <f t="shared" si="13"/>
        <v>4041091558.054215</v>
      </c>
      <c r="J58" s="12">
        <f t="shared" si="13"/>
        <v>847245128.81131339</v>
      </c>
      <c r="K58" s="12">
        <f t="shared" si="13"/>
        <v>307661861.42420715</v>
      </c>
      <c r="L58" s="12">
        <f t="shared" si="13"/>
        <v>6311659585.0050526</v>
      </c>
      <c r="M58" s="143">
        <f t="shared" si="12"/>
        <v>0.11677281786632228</v>
      </c>
      <c r="N58" s="108">
        <f>SUM(N7:N57)</f>
        <v>1.0000000000000002</v>
      </c>
    </row>
    <row r="59" spans="1:14" ht="13.5" thickTop="1" x14ac:dyDescent="0.2">
      <c r="D59" s="183">
        <f>+(D58-B58)/B58</f>
        <v>0.11677281786632228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181</v>
      </c>
      <c r="D60" s="149"/>
      <c r="F60" s="17"/>
    </row>
    <row r="61" spans="1:14" x14ac:dyDescent="0.2">
      <c r="A61" s="112" t="s">
        <v>170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="130" zoomScaleNormal="130" zoomScaleSheetLayoutView="100" workbookViewId="0">
      <selection sqref="A1:J1"/>
    </sheetView>
  </sheetViews>
  <sheetFormatPr baseColWidth="10" defaultRowHeight="12.75" x14ac:dyDescent="0.2"/>
  <cols>
    <col min="1" max="1" width="55" style="184" customWidth="1"/>
    <col min="2" max="10" width="17.28515625" style="184" customWidth="1"/>
    <col min="11" max="16384" width="11.42578125" style="184"/>
  </cols>
  <sheetData>
    <row r="1" spans="1:10" ht="27.75" customHeight="1" x14ac:dyDescent="0.2">
      <c r="A1" s="225" t="s">
        <v>211</v>
      </c>
      <c r="B1" s="225"/>
      <c r="C1" s="225"/>
      <c r="D1" s="225"/>
      <c r="E1" s="225"/>
      <c r="F1" s="225"/>
      <c r="G1" s="225"/>
      <c r="H1" s="225"/>
      <c r="I1" s="225"/>
      <c r="J1" s="225"/>
    </row>
    <row r="3" spans="1:10" ht="25.5" x14ac:dyDescent="0.2">
      <c r="A3" s="185" t="s">
        <v>147</v>
      </c>
      <c r="B3" s="185" t="s">
        <v>195</v>
      </c>
      <c r="C3" s="185" t="s">
        <v>196</v>
      </c>
      <c r="D3" s="185" t="s">
        <v>197</v>
      </c>
      <c r="E3" s="185" t="s">
        <v>198</v>
      </c>
      <c r="F3" s="185" t="s">
        <v>199</v>
      </c>
      <c r="G3" s="185" t="s">
        <v>200</v>
      </c>
      <c r="H3" s="185" t="s">
        <v>148</v>
      </c>
      <c r="I3" s="185" t="s">
        <v>149</v>
      </c>
      <c r="J3" s="185" t="s">
        <v>148</v>
      </c>
    </row>
    <row r="4" spans="1:10" ht="25.5" customHeight="1" x14ac:dyDescent="0.2">
      <c r="A4" s="186" t="s">
        <v>150</v>
      </c>
      <c r="B4" s="212">
        <v>1631031441.508378</v>
      </c>
      <c r="C4" s="212">
        <v>2171115392.603816</v>
      </c>
      <c r="D4" s="212">
        <v>1699716428.0669625</v>
      </c>
      <c r="E4" s="212">
        <v>2814169744.2994061</v>
      </c>
      <c r="F4" s="212">
        <v>2136960543.4940646</v>
      </c>
      <c r="G4" s="212">
        <v>2470013385.452292</v>
      </c>
      <c r="H4" s="187">
        <f>SUM(B4:G4)</f>
        <v>12923006935.424919</v>
      </c>
      <c r="I4" s="188">
        <v>20</v>
      </c>
      <c r="J4" s="187">
        <f>+I4/100*H4</f>
        <v>2584601387.0849838</v>
      </c>
    </row>
    <row r="5" spans="1:10" ht="25.5" customHeight="1" x14ac:dyDescent="0.2">
      <c r="A5" s="186" t="s">
        <v>151</v>
      </c>
      <c r="B5" s="212">
        <v>40102555.087432332</v>
      </c>
      <c r="C5" s="212">
        <v>57756081.276110075</v>
      </c>
      <c r="D5" s="212">
        <v>42390028.754468344</v>
      </c>
      <c r="E5" s="212">
        <v>74491158.930801809</v>
      </c>
      <c r="F5" s="212">
        <v>56622722.982928023</v>
      </c>
      <c r="G5" s="212">
        <v>55100515.611380547</v>
      </c>
      <c r="H5" s="187">
        <f t="shared" ref="H5:H10" si="0">SUM(B5:G5)</f>
        <v>326463062.64312112</v>
      </c>
      <c r="I5" s="188">
        <v>100</v>
      </c>
      <c r="J5" s="187">
        <f t="shared" ref="J5:J9" si="1">+I5/100*H5</f>
        <v>326463062.64312112</v>
      </c>
    </row>
    <row r="6" spans="1:10" ht="25.5" customHeight="1" x14ac:dyDescent="0.2">
      <c r="A6" s="186" t="s">
        <v>152</v>
      </c>
      <c r="B6" s="212">
        <v>65897689.228436545</v>
      </c>
      <c r="C6" s="212">
        <v>89288459.585683197</v>
      </c>
      <c r="D6" s="212">
        <v>64804482.588180766</v>
      </c>
      <c r="E6" s="212">
        <v>50372667.755521595</v>
      </c>
      <c r="F6" s="212">
        <v>68484007.333269671</v>
      </c>
      <c r="G6" s="212">
        <v>83873160.114372507</v>
      </c>
      <c r="H6" s="187">
        <f t="shared" si="0"/>
        <v>422720466.60546428</v>
      </c>
      <c r="I6" s="188">
        <v>20</v>
      </c>
      <c r="J6" s="187">
        <f t="shared" si="1"/>
        <v>84544093.321092859</v>
      </c>
    </row>
    <row r="7" spans="1:10" ht="25.5" customHeight="1" x14ac:dyDescent="0.2">
      <c r="A7" s="186" t="s">
        <v>156</v>
      </c>
      <c r="B7" s="212">
        <f>75298111-898461</f>
        <v>74399650</v>
      </c>
      <c r="C7" s="212">
        <v>75298111</v>
      </c>
      <c r="D7" s="212">
        <v>75298111</v>
      </c>
      <c r="E7" s="212">
        <v>164396280.14474732</v>
      </c>
      <c r="F7" s="212">
        <v>75298111</v>
      </c>
      <c r="G7" s="212">
        <v>70081569.689138532</v>
      </c>
      <c r="H7" s="187">
        <f t="shared" si="0"/>
        <v>534771832.83388585</v>
      </c>
      <c r="I7" s="188">
        <v>20</v>
      </c>
      <c r="J7" s="187">
        <f t="shared" si="1"/>
        <v>106954366.56677717</v>
      </c>
    </row>
    <row r="8" spans="1:10" ht="25.5" customHeight="1" x14ac:dyDescent="0.2">
      <c r="A8" s="186" t="s">
        <v>158</v>
      </c>
      <c r="B8" s="212">
        <v>11247779.827819651</v>
      </c>
      <c r="C8" s="212">
        <v>8466530.9071783368</v>
      </c>
      <c r="D8" s="212">
        <v>6356594.3234208766</v>
      </c>
      <c r="E8" s="212">
        <v>8818716.0620810147</v>
      </c>
      <c r="F8" s="212">
        <v>9394115.6200762764</v>
      </c>
      <c r="G8" s="212">
        <v>146386414.84117624</v>
      </c>
      <c r="H8" s="187">
        <f t="shared" si="0"/>
        <v>190670151.58175239</v>
      </c>
      <c r="I8" s="188">
        <v>20</v>
      </c>
      <c r="J8" s="187">
        <f>+I8/100*H8</f>
        <v>38134030.316350482</v>
      </c>
    </row>
    <row r="9" spans="1:10" ht="25.5" customHeight="1" x14ac:dyDescent="0.2">
      <c r="A9" s="186" t="s">
        <v>157</v>
      </c>
      <c r="B9" s="212">
        <v>74516479</v>
      </c>
      <c r="C9" s="212">
        <v>81914932</v>
      </c>
      <c r="D9" s="212">
        <v>71035278</v>
      </c>
      <c r="E9" s="212">
        <v>65873930</v>
      </c>
      <c r="F9" s="212">
        <v>69667551</v>
      </c>
      <c r="G9" s="212">
        <v>63878546</v>
      </c>
      <c r="H9" s="187">
        <f t="shared" si="0"/>
        <v>426886716</v>
      </c>
      <c r="I9" s="188">
        <v>20</v>
      </c>
      <c r="J9" s="187">
        <f t="shared" si="1"/>
        <v>85377343.200000003</v>
      </c>
    </row>
    <row r="10" spans="1:10" ht="25.5" customHeight="1" x14ac:dyDescent="0.2">
      <c r="A10" s="186" t="s">
        <v>191</v>
      </c>
      <c r="B10" s="212">
        <v>98866573</v>
      </c>
      <c r="C10" s="212">
        <v>108868483</v>
      </c>
      <c r="D10" s="212">
        <v>87756791</v>
      </c>
      <c r="E10" s="212">
        <v>95204899</v>
      </c>
      <c r="F10" s="212">
        <v>105413699</v>
      </c>
      <c r="G10" s="212">
        <v>99874816.36363636</v>
      </c>
      <c r="H10" s="187">
        <f t="shared" si="0"/>
        <v>595985261.36363637</v>
      </c>
      <c r="I10" s="188">
        <v>20</v>
      </c>
      <c r="J10" s="187">
        <f>+I10/100*H10</f>
        <v>119197052.27272728</v>
      </c>
    </row>
    <row r="11" spans="1:10" ht="25.5" customHeight="1" x14ac:dyDescent="0.2">
      <c r="A11" s="206" t="s">
        <v>53</v>
      </c>
      <c r="B11" s="211">
        <f t="shared" ref="B11:G11" si="2">SUM(B4:B10)</f>
        <v>1996062167.6520665</v>
      </c>
      <c r="C11" s="211">
        <f t="shared" si="2"/>
        <v>2592707990.372788</v>
      </c>
      <c r="D11" s="211">
        <f t="shared" si="2"/>
        <v>2047357713.7330325</v>
      </c>
      <c r="E11" s="211">
        <f t="shared" si="2"/>
        <v>3273327396.1925578</v>
      </c>
      <c r="F11" s="211">
        <f t="shared" si="2"/>
        <v>2521840750.4303384</v>
      </c>
      <c r="G11" s="211">
        <f t="shared" si="2"/>
        <v>2989208408.0719962</v>
      </c>
      <c r="H11" s="207">
        <f>SUM(H4:H10)</f>
        <v>15420504426.45278</v>
      </c>
      <c r="I11" s="206"/>
      <c r="J11" s="207">
        <f>SUM(J4:J10)</f>
        <v>3345271335.4050531</v>
      </c>
    </row>
    <row r="12" spans="1:10" x14ac:dyDescent="0.2">
      <c r="A12" s="189"/>
      <c r="B12" s="189"/>
      <c r="C12" s="189"/>
      <c r="D12" s="189"/>
      <c r="E12" s="189"/>
      <c r="F12" s="189"/>
      <c r="G12" s="189"/>
      <c r="H12" s="190"/>
      <c r="I12" s="191"/>
      <c r="J12" s="190"/>
    </row>
    <row r="13" spans="1:10" x14ac:dyDescent="0.2">
      <c r="A13" s="192" t="s">
        <v>153</v>
      </c>
      <c r="B13" s="192"/>
      <c r="C13" s="192"/>
      <c r="D13" s="192"/>
      <c r="E13" s="192"/>
      <c r="F13" s="192"/>
      <c r="G13" s="19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="130" zoomScaleNormal="130" zoomScaleSheetLayoutView="100" workbookViewId="0">
      <selection activeCell="I10" sqref="I10"/>
    </sheetView>
  </sheetViews>
  <sheetFormatPr baseColWidth="10" defaultRowHeight="12.75" x14ac:dyDescent="0.2"/>
  <cols>
    <col min="1" max="1" width="28" style="193" customWidth="1"/>
    <col min="2" max="2" width="13.85546875" style="193" bestFit="1" customWidth="1"/>
    <col min="3" max="8" width="13.42578125" style="193" customWidth="1"/>
    <col min="9" max="9" width="13.85546875" style="193" bestFit="1" customWidth="1"/>
    <col min="10" max="12" width="11.42578125" style="193"/>
    <col min="13" max="15" width="13.85546875" style="193" bestFit="1" customWidth="1"/>
    <col min="16" max="16384" width="11.42578125" style="193"/>
  </cols>
  <sheetData>
    <row r="1" spans="1:17" x14ac:dyDescent="0.2">
      <c r="A1" s="237" t="s">
        <v>154</v>
      </c>
      <c r="B1" s="237"/>
      <c r="C1" s="237"/>
      <c r="D1" s="237"/>
      <c r="E1" s="237"/>
      <c r="F1" s="237"/>
      <c r="G1" s="237"/>
      <c r="H1" s="237"/>
      <c r="I1" s="237"/>
    </row>
    <row r="2" spans="1:17" x14ac:dyDescent="0.2">
      <c r="A2" s="237" t="s">
        <v>155</v>
      </c>
      <c r="B2" s="237"/>
      <c r="C2" s="237"/>
      <c r="D2" s="237"/>
      <c r="E2" s="237"/>
      <c r="F2" s="237"/>
      <c r="G2" s="237"/>
      <c r="H2" s="237"/>
      <c r="I2" s="237"/>
    </row>
    <row r="3" spans="1:17" x14ac:dyDescent="0.2">
      <c r="A3" s="237" t="s">
        <v>210</v>
      </c>
      <c r="B3" s="237"/>
      <c r="C3" s="237"/>
      <c r="D3" s="237"/>
      <c r="E3" s="237"/>
      <c r="F3" s="237"/>
      <c r="G3" s="237"/>
      <c r="H3" s="237"/>
      <c r="I3" s="237"/>
    </row>
    <row r="4" spans="1:17" x14ac:dyDescent="0.2">
      <c r="A4" s="237" t="s">
        <v>218</v>
      </c>
      <c r="B4" s="237"/>
      <c r="C4" s="237"/>
      <c r="D4" s="237"/>
      <c r="E4" s="237"/>
      <c r="F4" s="237"/>
      <c r="G4" s="237"/>
      <c r="H4" s="237"/>
      <c r="I4" s="237"/>
    </row>
    <row r="5" spans="1:17" ht="13.5" customHeight="1" thickBot="1" x14ac:dyDescent="0.25">
      <c r="A5" s="194"/>
    </row>
    <row r="6" spans="1:17" ht="14.25" thickTop="1" thickBot="1" x14ac:dyDescent="0.25">
      <c r="A6" s="195" t="s">
        <v>0</v>
      </c>
      <c r="B6" s="196" t="s">
        <v>136</v>
      </c>
      <c r="C6" s="196" t="s">
        <v>137</v>
      </c>
      <c r="D6" s="196" t="s">
        <v>138</v>
      </c>
      <c r="E6" s="196" t="s">
        <v>184</v>
      </c>
      <c r="F6" s="196" t="s">
        <v>159</v>
      </c>
      <c r="G6" s="196" t="s">
        <v>139</v>
      </c>
      <c r="H6" s="196" t="s">
        <v>192</v>
      </c>
      <c r="I6" s="197" t="s">
        <v>53</v>
      </c>
      <c r="M6" s="193" t="s">
        <v>213</v>
      </c>
      <c r="N6" s="193" t="s">
        <v>212</v>
      </c>
      <c r="O6" s="193" t="s">
        <v>214</v>
      </c>
      <c r="Q6" s="193" t="s">
        <v>215</v>
      </c>
    </row>
    <row r="7" spans="1:17" ht="13.5" thickTop="1" x14ac:dyDescent="0.2">
      <c r="A7" s="198" t="s">
        <v>1</v>
      </c>
      <c r="B7" s="199">
        <f>'Part 1er Sem'!J$4*'CALCULO GARANTIA'!$N7</f>
        <v>3569377.5858738306</v>
      </c>
      <c r="C7" s="199">
        <f>'Part 1er Sem'!J$5*'CALCULO GARANTIA'!$N7</f>
        <v>450850.92975529144</v>
      </c>
      <c r="D7" s="199">
        <f>'Part 1er Sem'!J$6*'CALCULO GARANTIA'!$N7</f>
        <v>116756.80173594669</v>
      </c>
      <c r="E7" s="199">
        <f>'Part 1er Sem'!J$7*'CALCULO GARANTIA'!$N7</f>
        <v>147705.7625374691</v>
      </c>
      <c r="F7" s="199">
        <f>'Part 1er Sem'!J$8*'CALCULO GARANTIA'!$N7</f>
        <v>52663.731339914732</v>
      </c>
      <c r="G7" s="199">
        <f>'Part 1er Sem'!J$9*'CALCULO GARANTIA'!$N7</f>
        <v>117907.5337041585</v>
      </c>
      <c r="H7" s="199">
        <f>+'Part 1er Sem'!J$10*'CALCULO GARANTIA'!N7</f>
        <v>164613.1155119258</v>
      </c>
      <c r="I7" s="200">
        <f>SUM(B7:H7)</f>
        <v>4619875.4604585376</v>
      </c>
      <c r="M7" s="193">
        <v>2130625.6336819814</v>
      </c>
      <c r="N7" s="193">
        <v>2821020.546147401</v>
      </c>
      <c r="O7" s="193">
        <f>SUM(M7:N7)</f>
        <v>4951646.1798293823</v>
      </c>
      <c r="Q7" s="193">
        <f>+O7-I7</f>
        <v>331770.71937084477</v>
      </c>
    </row>
    <row r="8" spans="1:17" x14ac:dyDescent="0.2">
      <c r="A8" s="198" t="s">
        <v>2</v>
      </c>
      <c r="B8" s="199">
        <f>'Part 1er Sem'!J$4*'CALCULO GARANTIA'!$N8</f>
        <v>7070142.3580730408</v>
      </c>
      <c r="C8" s="199">
        <f>'Part 1er Sem'!J$5*'CALCULO GARANTIA'!$N8</f>
        <v>893035.32029076072</v>
      </c>
      <c r="D8" s="199">
        <f>'Part 1er Sem'!J$6*'CALCULO GARANTIA'!$N8</f>
        <v>231269.23103159523</v>
      </c>
      <c r="E8" s="199">
        <f>'Part 1er Sem'!J$7*'CALCULO GARANTIA'!$N8</f>
        <v>292572.23230754939</v>
      </c>
      <c r="F8" s="199">
        <f>'Part 1er Sem'!J$8*'CALCULO GARANTIA'!$N8</f>
        <v>104315.12741999698</v>
      </c>
      <c r="G8" s="199">
        <f>'Part 1er Sem'!J$9*'CALCULO GARANTIA'!$N8</f>
        <v>233548.57487670745</v>
      </c>
      <c r="H8" s="199">
        <f>+'Part 1er Sem'!J$10*'CALCULO GARANTIA'!N8</f>
        <v>326061.93451800756</v>
      </c>
      <c r="I8" s="200">
        <f t="shared" ref="I8:I57" si="0">SUM(B8:H8)</f>
        <v>9150944.7785176579</v>
      </c>
      <c r="M8" s="193">
        <v>4220295.045698666</v>
      </c>
      <c r="N8" s="193">
        <v>5587813.6667987946</v>
      </c>
      <c r="O8" s="193">
        <f t="shared" ref="O8:O57" si="1">SUM(M8:N8)</f>
        <v>9808108.7124974616</v>
      </c>
      <c r="Q8" s="193">
        <f t="shared" ref="Q8:Q58" si="2">+O8-I8</f>
        <v>657163.9339798037</v>
      </c>
    </row>
    <row r="9" spans="1:17" x14ac:dyDescent="0.2">
      <c r="A9" s="198" t="s">
        <v>3</v>
      </c>
      <c r="B9" s="199">
        <f>'Part 1er Sem'!J$4*'CALCULO GARANTIA'!$N9</f>
        <v>6918333.3416660773</v>
      </c>
      <c r="C9" s="199">
        <f>'Part 1er Sem'!J$5*'CALCULO GARANTIA'!$N9</f>
        <v>873860.20234773715</v>
      </c>
      <c r="D9" s="199">
        <f>'Part 1er Sem'!J$6*'CALCULO GARANTIA'!$N9</f>
        <v>226303.45344042522</v>
      </c>
      <c r="E9" s="199">
        <f>'Part 1er Sem'!J$7*'CALCULO GARANTIA'!$N9</f>
        <v>286290.16603997513</v>
      </c>
      <c r="F9" s="199">
        <f>'Part 1er Sem'!J$8*'CALCULO GARANTIA'!$N9</f>
        <v>102075.2889432067</v>
      </c>
      <c r="G9" s="199">
        <f>'Part 1er Sem'!J$9*'CALCULO GARANTIA'!$N9</f>
        <v>228533.85556277499</v>
      </c>
      <c r="H9" s="199">
        <f>+'Part 1er Sem'!J$10*'CALCULO GARANTIA'!N9</f>
        <v>319060.78248173918</v>
      </c>
      <c r="I9" s="200">
        <f t="shared" si="0"/>
        <v>8954457.0904819351</v>
      </c>
      <c r="M9" s="193">
        <v>4129677.5153312413</v>
      </c>
      <c r="N9" s="193">
        <v>5467832.9855536008</v>
      </c>
      <c r="O9" s="193">
        <f t="shared" si="1"/>
        <v>9597510.5008848421</v>
      </c>
      <c r="Q9" s="193">
        <f t="shared" si="2"/>
        <v>643053.41040290706</v>
      </c>
    </row>
    <row r="10" spans="1:17" x14ac:dyDescent="0.2">
      <c r="A10" s="198" t="s">
        <v>4</v>
      </c>
      <c r="B10" s="199">
        <f>'Part 1er Sem'!J$4*'CALCULO GARANTIA'!$N10</f>
        <v>18911488.27906166</v>
      </c>
      <c r="C10" s="199">
        <f>'Part 1er Sem'!J$5*'CALCULO GARANTIA'!$N10</f>
        <v>2388725.1680558487</v>
      </c>
      <c r="D10" s="199">
        <f>'Part 1er Sem'!J$6*'CALCULO GARANTIA'!$N10</f>
        <v>618607.8201052869</v>
      </c>
      <c r="E10" s="199">
        <f>'Part 1er Sem'!J$7*'CALCULO GARANTIA'!$N10</f>
        <v>782583.44200740138</v>
      </c>
      <c r="F10" s="199">
        <f>'Part 1er Sem'!J$8*'CALCULO GARANTIA'!$N10</f>
        <v>279026.10861569247</v>
      </c>
      <c r="G10" s="199">
        <f>'Part 1er Sem'!J$9*'CALCULO GARANTIA'!$N10</f>
        <v>624704.69655100245</v>
      </c>
      <c r="H10" s="199">
        <f>+'Part 1er Sem'!J$10*'CALCULO GARANTIA'!N10</f>
        <v>872162.98351396888</v>
      </c>
      <c r="I10" s="200">
        <f t="shared" si="0"/>
        <v>24477298.497910861</v>
      </c>
      <c r="M10" s="193">
        <v>11167124.198181294</v>
      </c>
      <c r="N10" s="193">
        <v>14785650.893540019</v>
      </c>
      <c r="O10" s="193">
        <f t="shared" si="1"/>
        <v>25952775.091721311</v>
      </c>
      <c r="Q10" s="193">
        <f t="shared" si="2"/>
        <v>1475476.5938104503</v>
      </c>
    </row>
    <row r="11" spans="1:17" x14ac:dyDescent="0.2">
      <c r="A11" s="198" t="s">
        <v>5</v>
      </c>
      <c r="B11" s="199">
        <f>'Part 1er Sem'!J$4*'CALCULO GARANTIA'!$N11</f>
        <v>25693408.7490336</v>
      </c>
      <c r="C11" s="199">
        <f>'Part 1er Sem'!J$5*'CALCULO GARANTIA'!$N11</f>
        <v>3245354.95177898</v>
      </c>
      <c r="D11" s="199">
        <f>'Part 1er Sem'!J$6*'CALCULO GARANTIA'!$N11</f>
        <v>840449.11446294747</v>
      </c>
      <c r="E11" s="199">
        <f>'Part 1er Sem'!J$7*'CALCULO GARANTIA'!$N11</f>
        <v>1063228.6554614552</v>
      </c>
      <c r="F11" s="199">
        <f>'Part 1er Sem'!J$8*'CALCULO GARANTIA'!$N11</f>
        <v>379088.7186944838</v>
      </c>
      <c r="G11" s="199">
        <f>'Part 1er Sem'!J$9*'CALCULO GARANTIA'!$N11</f>
        <v>848732.41487276042</v>
      </c>
      <c r="H11" s="199">
        <f>+'Part 1er Sem'!J$10*'CALCULO GARANTIA'!N11</f>
        <v>1184932.6557768369</v>
      </c>
      <c r="I11" s="200">
        <f t="shared" si="0"/>
        <v>33255195.260081064</v>
      </c>
      <c r="M11" s="193">
        <v>15336857.471737068</v>
      </c>
      <c r="N11" s="193">
        <v>20306519.060477246</v>
      </c>
      <c r="O11" s="193">
        <f t="shared" si="1"/>
        <v>35643376.532214314</v>
      </c>
      <c r="Q11" s="193">
        <f t="shared" si="2"/>
        <v>2388181.2721332498</v>
      </c>
    </row>
    <row r="12" spans="1:17" x14ac:dyDescent="0.2">
      <c r="A12" s="198" t="s">
        <v>6</v>
      </c>
      <c r="B12" s="199">
        <f>'Part 1er Sem'!J$4*'CALCULO GARANTIA'!$N12</f>
        <v>163863047.86601856</v>
      </c>
      <c r="C12" s="199">
        <f>'Part 1er Sem'!J$5*'CALCULO GARANTIA'!$N12</f>
        <v>20697672.270736814</v>
      </c>
      <c r="D12" s="199">
        <f>'Part 1er Sem'!J$6*'CALCULO GARANTIA'!$N12</f>
        <v>5360073.2708296189</v>
      </c>
      <c r="E12" s="199">
        <f>'Part 1er Sem'!J$7*'CALCULO GARANTIA'!$N12</f>
        <v>6780878.697886127</v>
      </c>
      <c r="F12" s="199">
        <f>'Part 1er Sem'!J$8*'CALCULO GARANTIA'!$N12</f>
        <v>2417687.4880114258</v>
      </c>
      <c r="G12" s="199">
        <f>'Part 1er Sem'!J$9*'CALCULO GARANTIA'!$N12</f>
        <v>5412901.0939028356</v>
      </c>
      <c r="H12" s="199">
        <f>+'Part 1er Sem'!J$10*'CALCULO GARANTIA'!N12</f>
        <v>7557061.7502775481</v>
      </c>
      <c r="I12" s="200">
        <f t="shared" si="0"/>
        <v>212089322.43766293</v>
      </c>
      <c r="M12" s="193">
        <v>97443163.936895058</v>
      </c>
      <c r="N12" s="193">
        <v>129018051.41269629</v>
      </c>
      <c r="O12" s="193">
        <f t="shared" si="1"/>
        <v>226461215.34959134</v>
      </c>
      <c r="Q12" s="193">
        <f t="shared" si="2"/>
        <v>14371892.911928415</v>
      </c>
    </row>
    <row r="13" spans="1:17" x14ac:dyDescent="0.2">
      <c r="A13" s="198" t="s">
        <v>7</v>
      </c>
      <c r="B13" s="199">
        <f>'Part 1er Sem'!J$4*'CALCULO GARANTIA'!$N13</f>
        <v>28639934.845080107</v>
      </c>
      <c r="C13" s="199">
        <f>'Part 1er Sem'!J$5*'CALCULO GARANTIA'!$N13</f>
        <v>3617533.013076907</v>
      </c>
      <c r="D13" s="199">
        <f>'Part 1er Sem'!J$6*'CALCULO GARANTIA'!$N13</f>
        <v>936832.01454261865</v>
      </c>
      <c r="E13" s="199">
        <f>'Part 1er Sem'!J$7*'CALCULO GARANTIA'!$N13</f>
        <v>1185159.9651596849</v>
      </c>
      <c r="F13" s="199">
        <f>'Part 1er Sem'!J$8*'CALCULO GARANTIA'!$N13</f>
        <v>422562.70119562402</v>
      </c>
      <c r="G13" s="199">
        <f>'Part 1er Sem'!J$9*'CALCULO GARANTIA'!$N13</f>
        <v>946065.24577154964</v>
      </c>
      <c r="H13" s="199">
        <f>+'Part 1er Sem'!J$10*'CALCULO GARANTIA'!N13</f>
        <v>1320821.0085605239</v>
      </c>
      <c r="I13" s="200">
        <f t="shared" si="0"/>
        <v>37068908.793387018</v>
      </c>
      <c r="M13" s="193">
        <v>17095691.856587574</v>
      </c>
      <c r="N13" s="193">
        <v>22635275.39312277</v>
      </c>
      <c r="O13" s="193">
        <f t="shared" si="1"/>
        <v>39730967.249710344</v>
      </c>
      <c r="Q13" s="193">
        <f t="shared" si="2"/>
        <v>2662058.4563233256</v>
      </c>
    </row>
    <row r="14" spans="1:17" x14ac:dyDescent="0.2">
      <c r="A14" s="198" t="s">
        <v>8</v>
      </c>
      <c r="B14" s="199">
        <f>'Part 1er Sem'!J$4*'CALCULO GARANTIA'!$N14</f>
        <v>4663496.9683124125</v>
      </c>
      <c r="C14" s="199">
        <f>'Part 1er Sem'!J$5*'CALCULO GARANTIA'!$N14</f>
        <v>589050.02160479024</v>
      </c>
      <c r="D14" s="199">
        <f>'Part 1er Sem'!J$6*'CALCULO GARANTIA'!$N14</f>
        <v>152546.20107447705</v>
      </c>
      <c r="E14" s="199">
        <f>'Part 1er Sem'!J$7*'CALCULO GARANTIA'!$N14</f>
        <v>192981.93010508487</v>
      </c>
      <c r="F14" s="199">
        <f>'Part 1er Sem'!J$8*'CALCULO GARANTIA'!$N14</f>
        <v>68806.716447059865</v>
      </c>
      <c r="G14" s="199">
        <f>'Part 1er Sem'!J$9*'CALCULO GARANTIA'!$N14</f>
        <v>154049.66629102745</v>
      </c>
      <c r="H14" s="199">
        <f>+'Part 1er Sem'!J$10*'CALCULO GARANTIA'!N14</f>
        <v>215071.8848497477</v>
      </c>
      <c r="I14" s="200">
        <f t="shared" si="0"/>
        <v>6036003.3886845997</v>
      </c>
      <c r="M14" s="193">
        <v>2783725.1577440295</v>
      </c>
      <c r="N14" s="193">
        <v>3685746.4496249743</v>
      </c>
      <c r="O14" s="193">
        <f t="shared" si="1"/>
        <v>6469471.6073690038</v>
      </c>
      <c r="Q14" s="193">
        <f t="shared" si="2"/>
        <v>433468.21868440416</v>
      </c>
    </row>
    <row r="15" spans="1:17" x14ac:dyDescent="0.2">
      <c r="A15" s="198" t="s">
        <v>9</v>
      </c>
      <c r="B15" s="199">
        <f>'Part 1er Sem'!J$4*'CALCULO GARANTIA'!$N15</f>
        <v>46356072.403408781</v>
      </c>
      <c r="C15" s="199">
        <f>'Part 1er Sem'!J$5*'CALCULO GARANTIA'!$N15</f>
        <v>5855272.4782026494</v>
      </c>
      <c r="D15" s="199">
        <f>'Part 1er Sem'!J$6*'CALCULO GARANTIA'!$N15</f>
        <v>1516339.088439971</v>
      </c>
      <c r="E15" s="199">
        <f>'Part 1er Sem'!J$7*'CALCULO GARANTIA'!$N15</f>
        <v>1918278.1473401813</v>
      </c>
      <c r="F15" s="199">
        <f>'Part 1er Sem'!J$8*'CALCULO GARANTIA'!$N15</f>
        <v>683952.22536511137</v>
      </c>
      <c r="G15" s="199">
        <f>'Part 1er Sem'!J$9*'CALCULO GARANTIA'!$N15</f>
        <v>1531283.8268858152</v>
      </c>
      <c r="H15" s="199">
        <f>+'Part 1er Sem'!J$10*'CALCULO GARANTIA'!N15</f>
        <v>2137856.6199948275</v>
      </c>
      <c r="I15" s="200">
        <f t="shared" si="0"/>
        <v>59999054.789637327</v>
      </c>
      <c r="M15" s="193">
        <v>27670772.778537821</v>
      </c>
      <c r="N15" s="193">
        <v>36637040.924516849</v>
      </c>
      <c r="O15" s="193">
        <f t="shared" si="1"/>
        <v>64307813.703054667</v>
      </c>
      <c r="Q15" s="193">
        <f t="shared" si="2"/>
        <v>4308758.9134173393</v>
      </c>
    </row>
    <row r="16" spans="1:17" x14ac:dyDescent="0.2">
      <c r="A16" s="198" t="s">
        <v>10</v>
      </c>
      <c r="B16" s="199">
        <f>'Part 1er Sem'!J$4*'CALCULO GARANTIA'!$N16</f>
        <v>6622625.4083900405</v>
      </c>
      <c r="C16" s="199">
        <f>'Part 1er Sem'!J$5*'CALCULO GARANTIA'!$N16</f>
        <v>836509.09744330088</v>
      </c>
      <c r="D16" s="199">
        <f>'Part 1er Sem'!J$6*'CALCULO GARANTIA'!$N16</f>
        <v>216630.64306757573</v>
      </c>
      <c r="E16" s="199">
        <f>'Part 1er Sem'!J$7*'CALCULO GARANTIA'!$N16</f>
        <v>274053.36432256224</v>
      </c>
      <c r="F16" s="199">
        <f>'Part 1er Sem'!J$8*'CALCULO GARANTIA'!$N16</f>
        <v>97712.320112236644</v>
      </c>
      <c r="G16" s="199">
        <f>'Part 1er Sem'!J$9*'CALCULO GARANTIA'!$N16</f>
        <v>218765.71188211822</v>
      </c>
      <c r="H16" s="199">
        <f>+'Part 1er Sem'!J$10*'CALCULO GARANTIA'!N16</f>
        <v>305423.27762072172</v>
      </c>
      <c r="I16" s="200">
        <f t="shared" si="0"/>
        <v>8571719.8228385579</v>
      </c>
      <c r="M16" s="193">
        <v>3953164.1351793348</v>
      </c>
      <c r="N16" s="193">
        <v>5234123.2881733328</v>
      </c>
      <c r="O16" s="193">
        <f t="shared" si="1"/>
        <v>9187287.4233526681</v>
      </c>
      <c r="Q16" s="193">
        <f t="shared" si="2"/>
        <v>615567.60051411018</v>
      </c>
    </row>
    <row r="17" spans="1:17" x14ac:dyDescent="0.2">
      <c r="A17" s="198" t="s">
        <v>11</v>
      </c>
      <c r="B17" s="199">
        <f>'Part 1er Sem'!J$4*'CALCULO GARANTIA'!$N17</f>
        <v>9332381.6065184958</v>
      </c>
      <c r="C17" s="199">
        <f>'Part 1er Sem'!J$5*'CALCULO GARANTIA'!$N17</f>
        <v>1178780.5640909772</v>
      </c>
      <c r="D17" s="199">
        <f>'Part 1er Sem'!J$6*'CALCULO GARANTIA'!$N17</f>
        <v>305268.63654569699</v>
      </c>
      <c r="E17" s="199">
        <f>'Part 1er Sem'!J$7*'CALCULO GARANTIA'!$N17</f>
        <v>386186.80941372114</v>
      </c>
      <c r="F17" s="199">
        <f>'Part 1er Sem'!J$8*'CALCULO GARANTIA'!$N17</f>
        <v>137692.92428806791</v>
      </c>
      <c r="G17" s="199">
        <f>'Part 1er Sem'!J$9*'CALCULO GARANTIA'!$N17</f>
        <v>308277.3039101903</v>
      </c>
      <c r="H17" s="199">
        <f>+'Part 1er Sem'!J$10*'CALCULO GARANTIA'!N17</f>
        <v>430392.23910493375</v>
      </c>
      <c r="I17" s="200">
        <f t="shared" si="0"/>
        <v>12078980.083872084</v>
      </c>
      <c r="M17" s="193">
        <v>5570666.3124805605</v>
      </c>
      <c r="N17" s="193">
        <v>7375750.9882585341</v>
      </c>
      <c r="O17" s="193">
        <f t="shared" si="1"/>
        <v>12946417.300739095</v>
      </c>
      <c r="Q17" s="193">
        <f t="shared" si="2"/>
        <v>867437.21686701104</v>
      </c>
    </row>
    <row r="18" spans="1:17" x14ac:dyDescent="0.2">
      <c r="A18" s="198" t="s">
        <v>12</v>
      </c>
      <c r="B18" s="199">
        <f>'Part 1er Sem'!J$4*'CALCULO GARANTIA'!$N18</f>
        <v>23533938.401342589</v>
      </c>
      <c r="C18" s="199">
        <f>'Part 1er Sem'!J$5*'CALCULO GARANTIA'!$N18</f>
        <v>2972590.529800036</v>
      </c>
      <c r="D18" s="199">
        <f>'Part 1er Sem'!J$6*'CALCULO GARANTIA'!$N18</f>
        <v>769811.35054638796</v>
      </c>
      <c r="E18" s="199">
        <f>'Part 1er Sem'!J$7*'CALCULO GARANTIA'!$N18</f>
        <v>973866.79706768505</v>
      </c>
      <c r="F18" s="199">
        <f>'Part 1er Sem'!J$8*'CALCULO GARANTIA'!$N18</f>
        <v>347227.20685068431</v>
      </c>
      <c r="G18" s="199">
        <f>'Part 1er Sem'!J$9*'CALCULO GARANTIA'!$N18</f>
        <v>777398.45911218633</v>
      </c>
      <c r="H18" s="199">
        <f>+'Part 1er Sem'!J$10*'CALCULO GARANTIA'!N18</f>
        <v>1085341.8634785172</v>
      </c>
      <c r="I18" s="200">
        <f t="shared" si="0"/>
        <v>30460174.608198084</v>
      </c>
      <c r="M18" s="193">
        <v>14047830.808888167</v>
      </c>
      <c r="N18" s="193">
        <v>18599804.073600605</v>
      </c>
      <c r="O18" s="193">
        <f t="shared" si="1"/>
        <v>32647634.882488772</v>
      </c>
      <c r="Q18" s="193">
        <f t="shared" si="2"/>
        <v>2187460.2742906883</v>
      </c>
    </row>
    <row r="19" spans="1:17" x14ac:dyDescent="0.2">
      <c r="A19" s="198" t="s">
        <v>13</v>
      </c>
      <c r="B19" s="199">
        <f>'Part 1er Sem'!J$4*'CALCULO GARANTIA'!$N19</f>
        <v>11974292.657866493</v>
      </c>
      <c r="C19" s="199">
        <f>'Part 1er Sem'!J$5*'CALCULO GARANTIA'!$N19</f>
        <v>1512482.4561365128</v>
      </c>
      <c r="D19" s="199">
        <f>'Part 1er Sem'!J$6*'CALCULO GARANTIA'!$N19</f>
        <v>391687.36849689489</v>
      </c>
      <c r="E19" s="199">
        <f>'Part 1er Sem'!J$7*'CALCULO GARANTIA'!$N19</f>
        <v>495512.72885129449</v>
      </c>
      <c r="F19" s="199">
        <f>'Part 1er Sem'!J$8*'CALCULO GARANTIA'!$N19</f>
        <v>176672.51960540694</v>
      </c>
      <c r="G19" s="199">
        <f>'Part 1er Sem'!J$9*'CALCULO GARANTIA'!$N19</f>
        <v>395547.76180822833</v>
      </c>
      <c r="H19" s="199">
        <f>+'Part 1er Sem'!J$10*'CALCULO GARANTIA'!N19</f>
        <v>552232.30746556737</v>
      </c>
      <c r="I19" s="200">
        <f t="shared" si="0"/>
        <v>15498427.800230399</v>
      </c>
      <c r="M19" s="193">
        <v>7147670.5022829445</v>
      </c>
      <c r="N19" s="193">
        <v>9463757.9804137293</v>
      </c>
      <c r="O19" s="193">
        <f t="shared" si="1"/>
        <v>16611428.482696675</v>
      </c>
      <c r="Q19" s="193">
        <f t="shared" si="2"/>
        <v>1113000.682466276</v>
      </c>
    </row>
    <row r="20" spans="1:17" x14ac:dyDescent="0.2">
      <c r="A20" s="198" t="s">
        <v>14</v>
      </c>
      <c r="B20" s="199">
        <f>'Part 1er Sem'!J$4*'CALCULO GARANTIA'!$N20</f>
        <v>62485553.078918763</v>
      </c>
      <c r="C20" s="199">
        <f>'Part 1er Sem'!J$5*'CALCULO GARANTIA'!$N20</f>
        <v>7892600.0469651464</v>
      </c>
      <c r="D20" s="199">
        <f>'Part 1er Sem'!J$6*'CALCULO GARANTIA'!$N20</f>
        <v>2043945.5217821202</v>
      </c>
      <c r="E20" s="199">
        <f>'Part 1er Sem'!J$7*'CALCULO GARANTIA'!$N20</f>
        <v>2585738.2815490779</v>
      </c>
      <c r="F20" s="199">
        <f>'Part 1er Sem'!J$8*'CALCULO GARANTIA'!$N20</f>
        <v>921931.70960604527</v>
      </c>
      <c r="G20" s="199">
        <f>'Part 1er Sem'!J$9*'CALCULO GARANTIA'!$N20</f>
        <v>2064090.2449864892</v>
      </c>
      <c r="H20" s="199">
        <f>+'Part 1er Sem'!J$10*'CALCULO GARANTIA'!N20</f>
        <v>2881718.5403736127</v>
      </c>
      <c r="I20" s="200">
        <f t="shared" si="0"/>
        <v>80875577.424181253</v>
      </c>
      <c r="M20" s="193">
        <v>37298749.690038063</v>
      </c>
      <c r="N20" s="193">
        <v>49384808.648609214</v>
      </c>
      <c r="O20" s="193">
        <f t="shared" si="1"/>
        <v>86683558.338647276</v>
      </c>
      <c r="Q20" s="193">
        <f t="shared" si="2"/>
        <v>5807980.9144660234</v>
      </c>
    </row>
    <row r="21" spans="1:17" x14ac:dyDescent="0.2">
      <c r="A21" s="198" t="s">
        <v>15</v>
      </c>
      <c r="B21" s="199">
        <f>'Part 1er Sem'!J$4*'CALCULO GARANTIA'!$N21</f>
        <v>7824204.7377258604</v>
      </c>
      <c r="C21" s="199">
        <f>'Part 1er Sem'!J$5*'CALCULO GARANTIA'!$N21</f>
        <v>988281.54089387809</v>
      </c>
      <c r="D21" s="199">
        <f>'Part 1er Sem'!J$6*'CALCULO GARANTIA'!$N21</f>
        <v>255935.13135721369</v>
      </c>
      <c r="E21" s="199">
        <f>'Part 1er Sem'!J$7*'CALCULO GARANTIA'!$N21</f>
        <v>323776.37255548319</v>
      </c>
      <c r="F21" s="199">
        <f>'Part 1er Sem'!J$8*'CALCULO GARANTIA'!$N21</f>
        <v>115440.80342937633</v>
      </c>
      <c r="G21" s="199">
        <f>'Part 1er Sem'!J$9*'CALCULO GARANTIA'!$N21</f>
        <v>258457.57744225883</v>
      </c>
      <c r="H21" s="199">
        <f>+'Part 1er Sem'!J$10*'CALCULO GARANTIA'!N21</f>
        <v>360837.90164915071</v>
      </c>
      <c r="I21" s="200">
        <f t="shared" si="0"/>
        <v>10126934.065053221</v>
      </c>
      <c r="M21" s="193">
        <v>4670408.4329295121</v>
      </c>
      <c r="N21" s="193">
        <v>6183779.0458878865</v>
      </c>
      <c r="O21" s="193">
        <f t="shared" si="1"/>
        <v>10854187.4788174</v>
      </c>
      <c r="Q21" s="193">
        <f t="shared" si="2"/>
        <v>727253.41376417875</v>
      </c>
    </row>
    <row r="22" spans="1:17" x14ac:dyDescent="0.2">
      <c r="A22" s="198" t="s">
        <v>16</v>
      </c>
      <c r="B22" s="199">
        <f>'Part 1er Sem'!J$4*'CALCULO GARANTIA'!$N22</f>
        <v>5830715.0306712836</v>
      </c>
      <c r="C22" s="199">
        <f>'Part 1er Sem'!J$5*'CALCULO GARANTIA'!$N22</f>
        <v>736482.26601746317</v>
      </c>
      <c r="D22" s="199">
        <f>'Part 1er Sem'!J$6*'CALCULO GARANTIA'!$N22</f>
        <v>190726.7086309751</v>
      </c>
      <c r="E22" s="199">
        <f>'Part 1er Sem'!J$7*'CALCULO GARANTIA'!$N22</f>
        <v>241283.02176614469</v>
      </c>
      <c r="F22" s="199">
        <f>'Part 1er Sem'!J$8*'CALCULO GARANTIA'!$N22</f>
        <v>86028.222710347167</v>
      </c>
      <c r="G22" s="199">
        <f>'Part 1er Sem'!J$9*'CALCULO GARANTIA'!$N22</f>
        <v>192606.47338600701</v>
      </c>
      <c r="H22" s="199">
        <f>+'Part 1er Sem'!J$10*'CALCULO GARANTIA'!N22</f>
        <v>268901.83057672769</v>
      </c>
      <c r="I22" s="200">
        <f t="shared" si="0"/>
        <v>7546743.553758949</v>
      </c>
      <c r="M22" s="193">
        <v>3480458.5976582034</v>
      </c>
      <c r="N22" s="193">
        <v>4608245.1364492849</v>
      </c>
      <c r="O22" s="193">
        <f t="shared" si="1"/>
        <v>8088703.7341074888</v>
      </c>
      <c r="Q22" s="193">
        <f t="shared" si="2"/>
        <v>541960.18034853972</v>
      </c>
    </row>
    <row r="23" spans="1:17" x14ac:dyDescent="0.2">
      <c r="A23" s="198" t="s">
        <v>17</v>
      </c>
      <c r="B23" s="199">
        <f>'Part 1er Sem'!J$4*'CALCULO GARANTIA'!$N23</f>
        <v>51136152.972471669</v>
      </c>
      <c r="C23" s="199">
        <f>'Part 1er Sem'!J$5*'CALCULO GARANTIA'!$N23</f>
        <v>6459048.2674036138</v>
      </c>
      <c r="D23" s="199">
        <f>'Part 1er Sem'!J$6*'CALCULO GARANTIA'!$N23</f>
        <v>1672698.8194733844</v>
      </c>
      <c r="E23" s="199">
        <f>'Part 1er Sem'!J$7*'CALCULO GARANTIA'!$N23</f>
        <v>2116084.4674779605</v>
      </c>
      <c r="F23" s="199">
        <f>'Part 1er Sem'!J$8*'CALCULO GARANTIA'!$N23</f>
        <v>754479.05331084307</v>
      </c>
      <c r="G23" s="199">
        <f>'Part 1er Sem'!J$9*'CALCULO GARANTIA'!$N23</f>
        <v>1689184.608533548</v>
      </c>
      <c r="H23" s="199">
        <f>+'Part 1er Sem'!J$10*'CALCULO GARANTIA'!N23</f>
        <v>2358305.1256350139</v>
      </c>
      <c r="I23" s="200">
        <f t="shared" si="0"/>
        <v>66185953.314306036</v>
      </c>
      <c r="M23" s="193">
        <v>30524088.782935046</v>
      </c>
      <c r="N23" s="193">
        <v>40414928.013552606</v>
      </c>
      <c r="O23" s="193">
        <f t="shared" si="1"/>
        <v>70939016.796487659</v>
      </c>
      <c r="Q23" s="193">
        <f t="shared" si="2"/>
        <v>4753063.4821816236</v>
      </c>
    </row>
    <row r="24" spans="1:17" x14ac:dyDescent="0.2">
      <c r="A24" s="198" t="s">
        <v>18</v>
      </c>
      <c r="B24" s="199">
        <f>'Part 1er Sem'!J$4*'CALCULO GARANTIA'!$N24</f>
        <v>54666800.801120274</v>
      </c>
      <c r="C24" s="199">
        <f>'Part 1er Sem'!J$5*'CALCULO GARANTIA'!$N24</f>
        <v>6905007.2106334968</v>
      </c>
      <c r="D24" s="199">
        <f>'Part 1er Sem'!J$6*'CALCULO GARANTIA'!$N24</f>
        <v>1788188.7441483212</v>
      </c>
      <c r="E24" s="199">
        <f>'Part 1er Sem'!J$7*'CALCULO GARANTIA'!$N24</f>
        <v>2262187.539298011</v>
      </c>
      <c r="F24" s="199">
        <f>'Part 1er Sem'!J$8*'CALCULO GARANTIA'!$N24</f>
        <v>806571.35350336623</v>
      </c>
      <c r="G24" s="199">
        <f>'Part 1er Sem'!J$9*'CALCULO GARANTIA'!$N24</f>
        <v>1805812.7790867025</v>
      </c>
      <c r="H24" s="199">
        <f>+'Part 1er Sem'!J$10*'CALCULO GARANTIA'!N24</f>
        <v>2521132.0961268395</v>
      </c>
      <c r="I24" s="200">
        <f t="shared" si="0"/>
        <v>70755700.523917019</v>
      </c>
      <c r="M24" s="193">
        <v>32321241.795703359</v>
      </c>
      <c r="N24" s="193">
        <v>42794419.508184105</v>
      </c>
      <c r="O24" s="193">
        <f t="shared" si="1"/>
        <v>75115661.303887457</v>
      </c>
      <c r="Q24" s="193">
        <f t="shared" si="2"/>
        <v>4359960.7799704373</v>
      </c>
    </row>
    <row r="25" spans="1:17" x14ac:dyDescent="0.2">
      <c r="A25" s="198" t="s">
        <v>19</v>
      </c>
      <c r="B25" s="199">
        <f>'Part 1er Sem'!J$4*'CALCULO GARANTIA'!$N25</f>
        <v>9828386.3551004436</v>
      </c>
      <c r="C25" s="199">
        <f>'Part 1er Sem'!J$5*'CALCULO GARANTIA'!$N25</f>
        <v>1241431.3194905252</v>
      </c>
      <c r="D25" s="199">
        <f>'Part 1er Sem'!J$6*'CALCULO GARANTIA'!$N25</f>
        <v>321493.29384154116</v>
      </c>
      <c r="E25" s="199">
        <f>'Part 1er Sem'!J$7*'CALCULO GARANTIA'!$N25</f>
        <v>406712.16932561365</v>
      </c>
      <c r="F25" s="199">
        <f>'Part 1er Sem'!J$8*'CALCULO GARANTIA'!$N25</f>
        <v>145011.13599142479</v>
      </c>
      <c r="G25" s="199">
        <f>'Part 1er Sem'!J$9*'CALCULO GARANTIA'!$N25</f>
        <v>324661.86822255107</v>
      </c>
      <c r="H25" s="199">
        <f>+'Part 1er Sem'!J$10*'CALCULO GARANTIA'!N25</f>
        <v>453267.06391918636</v>
      </c>
      <c r="I25" s="200">
        <f t="shared" si="0"/>
        <v>12720963.205891287</v>
      </c>
      <c r="M25" s="193">
        <v>5866740.4616372874</v>
      </c>
      <c r="N25" s="193">
        <v>7767763.195729658</v>
      </c>
      <c r="O25" s="193">
        <f t="shared" si="1"/>
        <v>13634503.657366946</v>
      </c>
      <c r="Q25" s="193">
        <f t="shared" si="2"/>
        <v>913540.45147565939</v>
      </c>
    </row>
    <row r="26" spans="1:17" x14ac:dyDescent="0.2">
      <c r="A26" s="198" t="s">
        <v>20</v>
      </c>
      <c r="B26" s="199">
        <f>'Part 1er Sem'!J$4*'CALCULO GARANTIA'!$N26</f>
        <v>133759934.22388642</v>
      </c>
      <c r="C26" s="199">
        <f>'Part 1er Sem'!J$5*'CALCULO GARANTIA'!$N26</f>
        <v>16895323.976794168</v>
      </c>
      <c r="D26" s="199">
        <f>'Part 1er Sem'!J$6*'CALCULO GARANTIA'!$N26</f>
        <v>4375379.669049005</v>
      </c>
      <c r="E26" s="199">
        <f>'Part 1er Sem'!J$7*'CALCULO GARANTIA'!$N26</f>
        <v>5535170.3780770088</v>
      </c>
      <c r="F26" s="199">
        <f>'Part 1er Sem'!J$8*'CALCULO GARANTIA'!$N26</f>
        <v>1973536.5818090898</v>
      </c>
      <c r="G26" s="199">
        <f>'Part 1er Sem'!J$9*'CALCULO GARANTIA'!$N26</f>
        <v>4418502.5465463297</v>
      </c>
      <c r="H26" s="199">
        <f>+'Part 1er Sem'!J$10*'CALCULO GARANTIA'!N26</f>
        <v>6168761.6323936088</v>
      </c>
      <c r="I26" s="200">
        <f t="shared" si="0"/>
        <v>173126609.00855562</v>
      </c>
      <c r="M26" s="193">
        <v>79843708.814924449</v>
      </c>
      <c r="N26" s="193">
        <v>105715776.38361025</v>
      </c>
      <c r="O26" s="193">
        <f t="shared" si="1"/>
        <v>185559485.1985347</v>
      </c>
      <c r="Q26" s="193">
        <f t="shared" si="2"/>
        <v>12432876.189979076</v>
      </c>
    </row>
    <row r="27" spans="1:17" x14ac:dyDescent="0.2">
      <c r="A27" s="198" t="s">
        <v>21</v>
      </c>
      <c r="B27" s="199">
        <f>'Part 1er Sem'!J$4*'CALCULO GARANTIA'!$N27</f>
        <v>19836007.58249196</v>
      </c>
      <c r="C27" s="199">
        <f>'Part 1er Sem'!J$5*'CALCULO GARANTIA'!$N27</f>
        <v>2505501.9386552586</v>
      </c>
      <c r="D27" s="199">
        <f>'Part 1er Sem'!J$6*'CALCULO GARANTIA'!$N27</f>
        <v>648849.48392893665</v>
      </c>
      <c r="E27" s="199">
        <f>'Part 1er Sem'!J$7*'CALCULO GARANTIA'!$N27</f>
        <v>820841.32462374866</v>
      </c>
      <c r="F27" s="199">
        <f>'Part 1er Sem'!J$8*'CALCULO GARANTIA'!$N27</f>
        <v>292666.76025398052</v>
      </c>
      <c r="G27" s="199">
        <f>'Part 1er Sem'!J$9*'CALCULO GARANTIA'!$N27</f>
        <v>655244.41623791994</v>
      </c>
      <c r="H27" s="199">
        <f>+'Part 1er Sem'!J$10*'CALCULO GARANTIA'!N27</f>
        <v>914800.10979920032</v>
      </c>
      <c r="I27" s="200">
        <f t="shared" si="0"/>
        <v>25673911.615991004</v>
      </c>
      <c r="M27" s="193">
        <v>11840469.439946054</v>
      </c>
      <c r="N27" s="193">
        <v>15677182.813385727</v>
      </c>
      <c r="O27" s="193">
        <f t="shared" si="1"/>
        <v>27517652.25333178</v>
      </c>
      <c r="Q27" s="193">
        <f t="shared" si="2"/>
        <v>1843740.6373407766</v>
      </c>
    </row>
    <row r="28" spans="1:17" x14ac:dyDescent="0.2">
      <c r="A28" s="198" t="s">
        <v>22</v>
      </c>
      <c r="B28" s="199">
        <f>'Part 1er Sem'!J$4*'CALCULO GARANTIA'!$N28</f>
        <v>3181704.0586306686</v>
      </c>
      <c r="C28" s="199">
        <f>'Part 1er Sem'!J$5*'CALCULO GARANTIA'!$N28</f>
        <v>401883.57732644951</v>
      </c>
      <c r="D28" s="199">
        <f>'Part 1er Sem'!J$6*'CALCULO GARANTIA'!$N28</f>
        <v>104075.73337889198</v>
      </c>
      <c r="E28" s="199">
        <f>'Part 1er Sem'!J$7*'CALCULO GARANTIA'!$N28</f>
        <v>131663.29782775047</v>
      </c>
      <c r="F28" s="199">
        <f>'Part 1er Sem'!J$8*'CALCULO GARANTIA'!$N28</f>
        <v>46943.872906575911</v>
      </c>
      <c r="G28" s="199">
        <f>'Part 1er Sem'!J$9*'CALCULO GARANTIA'!$N28</f>
        <v>105101.48324299866</v>
      </c>
      <c r="H28" s="199">
        <f>+'Part 1er Sem'!J$10*'CALCULO GARANTIA'!N28</f>
        <v>146734.32695967145</v>
      </c>
      <c r="I28" s="200">
        <f t="shared" si="0"/>
        <v>4118106.3502730066</v>
      </c>
      <c r="M28" s="193">
        <v>1899216.3375870213</v>
      </c>
      <c r="N28" s="193">
        <v>2514626.795629506</v>
      </c>
      <c r="O28" s="193">
        <f t="shared" si="1"/>
        <v>4413843.1332165273</v>
      </c>
      <c r="Q28" s="193">
        <f t="shared" si="2"/>
        <v>295736.78294352069</v>
      </c>
    </row>
    <row r="29" spans="1:17" x14ac:dyDescent="0.2">
      <c r="A29" s="198" t="s">
        <v>23</v>
      </c>
      <c r="B29" s="199">
        <f>'Part 1er Sem'!J$4*'CALCULO GARANTIA'!$N29</f>
        <v>14559603.086671818</v>
      </c>
      <c r="C29" s="199">
        <f>'Part 1er Sem'!J$5*'CALCULO GARANTIA'!$N29</f>
        <v>1839035.0784048515</v>
      </c>
      <c r="D29" s="199">
        <f>'Part 1er Sem'!J$6*'CALCULO GARANTIA'!$N29</f>
        <v>476254.65506150789</v>
      </c>
      <c r="E29" s="199">
        <f>'Part 1er Sem'!J$7*'CALCULO GARANTIA'!$N29</f>
        <v>602496.43654140597</v>
      </c>
      <c r="F29" s="199">
        <f>'Part 1er Sem'!J$8*'CALCULO GARANTIA'!$N29</f>
        <v>214817.01134865065</v>
      </c>
      <c r="G29" s="199">
        <f>'Part 1er Sem'!J$9*'CALCULO GARANTIA'!$N29</f>
        <v>480948.52683977387</v>
      </c>
      <c r="H29" s="199">
        <f>+'Part 1er Sem'!J$10*'CALCULO GARANTIA'!N29</f>
        <v>671462.05943559634</v>
      </c>
      <c r="I29" s="200">
        <f t="shared" si="0"/>
        <v>18844616.854303602</v>
      </c>
      <c r="M29" s="193">
        <v>8690888.7632026467</v>
      </c>
      <c r="N29" s="193">
        <v>11507031.257719159</v>
      </c>
      <c r="O29" s="193">
        <f t="shared" si="1"/>
        <v>20197920.020921804</v>
      </c>
      <c r="Q29" s="193">
        <f t="shared" si="2"/>
        <v>1353303.1666182019</v>
      </c>
    </row>
    <row r="30" spans="1:17" x14ac:dyDescent="0.2">
      <c r="A30" s="198" t="s">
        <v>24</v>
      </c>
      <c r="B30" s="199">
        <f>'Part 1er Sem'!J$4*'CALCULO GARANTIA'!$N30</f>
        <v>14023899.213649426</v>
      </c>
      <c r="C30" s="199">
        <f>'Part 1er Sem'!J$5*'CALCULO GARANTIA'!$N30</f>
        <v>1771369.8949337876</v>
      </c>
      <c r="D30" s="199">
        <f>'Part 1er Sem'!J$6*'CALCULO GARANTIA'!$N30</f>
        <v>458731.41203471506</v>
      </c>
      <c r="E30" s="199">
        <f>'Part 1er Sem'!J$7*'CALCULO GARANTIA'!$N30</f>
        <v>580328.27216109529</v>
      </c>
      <c r="F30" s="199">
        <f>'Part 1er Sem'!J$8*'CALCULO GARANTIA'!$N30</f>
        <v>206913.06614591964</v>
      </c>
      <c r="G30" s="199">
        <f>'Part 1er Sem'!J$9*'CALCULO GARANTIA'!$N30</f>
        <v>463252.57819208479</v>
      </c>
      <c r="H30" s="199">
        <f>+'Part 1er Sem'!J$10*'CALCULO GARANTIA'!N30</f>
        <v>646756.38417192642</v>
      </c>
      <c r="I30" s="200">
        <f t="shared" si="0"/>
        <v>18151250.821288954</v>
      </c>
      <c r="M30" s="193">
        <v>8371117.493152272</v>
      </c>
      <c r="N30" s="193">
        <v>11083643.259086635</v>
      </c>
      <c r="O30" s="193">
        <f t="shared" si="1"/>
        <v>19454760.752238907</v>
      </c>
      <c r="Q30" s="193">
        <f t="shared" si="2"/>
        <v>1303509.9309499525</v>
      </c>
    </row>
    <row r="31" spans="1:17" x14ac:dyDescent="0.2">
      <c r="A31" s="198" t="s">
        <v>25</v>
      </c>
      <c r="B31" s="199">
        <f>'Part 1er Sem'!J$4*'CALCULO GARANTIA'!$N31</f>
        <v>226122397.97461691</v>
      </c>
      <c r="C31" s="199">
        <f>'Part 1er Sem'!J$5*'CALCULO GARANTIA'!$N31</f>
        <v>28561700.440104593</v>
      </c>
      <c r="D31" s="199">
        <f>'Part 1er Sem'!J$6*'CALCULO GARANTIA'!$N31</f>
        <v>7396619.5374972597</v>
      </c>
      <c r="E31" s="199">
        <f>'Part 1er Sem'!J$7*'CALCULO GARANTIA'!$N31</f>
        <v>9357256.3888516687</v>
      </c>
      <c r="F31" s="199">
        <f>'Part 1er Sem'!J$8*'CALCULO GARANTIA'!$N31</f>
        <v>3336281.7271003732</v>
      </c>
      <c r="G31" s="199">
        <f>'Part 1er Sem'!J$9*'CALCULO GARANTIA'!$N31</f>
        <v>7469519.1581784384</v>
      </c>
      <c r="H31" s="199">
        <f>+'Part 1er Sem'!J$10*'CALCULO GARANTIA'!N31</f>
        <v>10428348.2265765</v>
      </c>
      <c r="I31" s="200">
        <f t="shared" si="0"/>
        <v>292672123.45292574</v>
      </c>
      <c r="M31" s="193">
        <v>134976523.46477959</v>
      </c>
      <c r="N31" s="193">
        <v>178713491.43756908</v>
      </c>
      <c r="O31" s="193">
        <f t="shared" si="1"/>
        <v>313690014.90234864</v>
      </c>
      <c r="Q31" s="193">
        <f t="shared" si="2"/>
        <v>21017891.449422896</v>
      </c>
    </row>
    <row r="32" spans="1:17" x14ac:dyDescent="0.2">
      <c r="A32" s="198" t="s">
        <v>26</v>
      </c>
      <c r="B32" s="199">
        <f>'Part 1er Sem'!J$4*'CALCULO GARANTIA'!$N32</f>
        <v>5916682.2843369907</v>
      </c>
      <c r="C32" s="199">
        <f>'Part 1er Sem'!J$5*'CALCULO GARANTIA'!$N32</f>
        <v>747340.8583942079</v>
      </c>
      <c r="D32" s="199">
        <f>'Part 1er Sem'!J$6*'CALCULO GARANTIA'!$N32</f>
        <v>193538.75676837427</v>
      </c>
      <c r="E32" s="199">
        <f>'Part 1er Sem'!J$7*'CALCULO GARANTIA'!$N32</f>
        <v>244840.46517201982</v>
      </c>
      <c r="F32" s="199">
        <f>'Part 1er Sem'!J$8*'CALCULO GARANTIA'!$N32</f>
        <v>87296.610893485471</v>
      </c>
      <c r="G32" s="199">
        <f>'Part 1er Sem'!J$9*'CALCULO GARANTIA'!$N32</f>
        <v>195446.23651422252</v>
      </c>
      <c r="H32" s="199">
        <f>+'Part 1er Sem'!J$10*'CALCULO GARANTIA'!N32</f>
        <v>272866.48186885251</v>
      </c>
      <c r="I32" s="200">
        <f t="shared" si="0"/>
        <v>7658011.6939481543</v>
      </c>
      <c r="M32" s="193">
        <v>3531773.996466748</v>
      </c>
      <c r="N32" s="193">
        <v>4676188.463556678</v>
      </c>
      <c r="O32" s="193">
        <f t="shared" si="1"/>
        <v>8207962.4600234255</v>
      </c>
      <c r="Q32" s="193">
        <f t="shared" si="2"/>
        <v>549950.76607527118</v>
      </c>
    </row>
    <row r="33" spans="1:17" x14ac:dyDescent="0.2">
      <c r="A33" s="198" t="s">
        <v>27</v>
      </c>
      <c r="B33" s="199">
        <f>'Part 1er Sem'!J$4*'CALCULO GARANTIA'!$N33</f>
        <v>10184653.618933989</v>
      </c>
      <c r="C33" s="199">
        <f>'Part 1er Sem'!J$5*'CALCULO GARANTIA'!$N33</f>
        <v>1286431.7217389201</v>
      </c>
      <c r="D33" s="199">
        <f>'Part 1er Sem'!J$6*'CALCULO GARANTIA'!$N33</f>
        <v>333147.04166946618</v>
      </c>
      <c r="E33" s="199">
        <f>'Part 1er Sem'!J$7*'CALCULO GARANTIA'!$N33</f>
        <v>421454.99958261166</v>
      </c>
      <c r="F33" s="199">
        <f>'Part 1er Sem'!J$8*'CALCULO GARANTIA'!$N33</f>
        <v>150267.61643271803</v>
      </c>
      <c r="G33" s="199">
        <f>'Part 1er Sem'!J$9*'CALCULO GARANTIA'!$N33</f>
        <v>336430.47308643186</v>
      </c>
      <c r="H33" s="199">
        <f>+'Part 1er Sem'!J$10*'CALCULO GARANTIA'!N33</f>
        <v>469697.45348812622</v>
      </c>
      <c r="I33" s="200">
        <f t="shared" si="0"/>
        <v>13182082.924932262</v>
      </c>
      <c r="M33" s="193">
        <v>6079402.7946360689</v>
      </c>
      <c r="N33" s="193">
        <v>8049335.3317714389</v>
      </c>
      <c r="O33" s="193">
        <f t="shared" si="1"/>
        <v>14128738.126407508</v>
      </c>
      <c r="Q33" s="193">
        <f t="shared" si="2"/>
        <v>946655.20147524588</v>
      </c>
    </row>
    <row r="34" spans="1:17" x14ac:dyDescent="0.2">
      <c r="A34" s="198" t="s">
        <v>28</v>
      </c>
      <c r="B34" s="199">
        <f>'Part 1er Sem'!J$4*'CALCULO GARANTIA'!$N34</f>
        <v>5500747.0096996697</v>
      </c>
      <c r="C34" s="199">
        <f>'Part 1er Sem'!J$5*'CALCULO GARANTIA'!$N34</f>
        <v>694803.74211085157</v>
      </c>
      <c r="D34" s="199">
        <f>'Part 1er Sem'!J$6*'CALCULO GARANTIA'!$N34</f>
        <v>179933.2271690373</v>
      </c>
      <c r="E34" s="199">
        <f>'Part 1er Sem'!J$7*'CALCULO GARANTIA'!$N34</f>
        <v>227628.49041494267</v>
      </c>
      <c r="F34" s="199">
        <f>'Part 1er Sem'!J$8*'CALCULO GARANTIA'!$N34</f>
        <v>81159.769656799384</v>
      </c>
      <c r="G34" s="199">
        <f>'Part 1er Sem'!J$9*'CALCULO GARANTIA'!$N34</f>
        <v>181706.6135034386</v>
      </c>
      <c r="H34" s="199">
        <f>+'Part 1er Sem'!J$10*'CALCULO GARANTIA'!N34</f>
        <v>253684.31361623373</v>
      </c>
      <c r="I34" s="200">
        <f t="shared" si="0"/>
        <v>7119663.1661709724</v>
      </c>
      <c r="M34" s="193">
        <v>3283494.7554018437</v>
      </c>
      <c r="N34" s="193">
        <v>4347458.3341741636</v>
      </c>
      <c r="O34" s="193">
        <f t="shared" si="1"/>
        <v>7630953.0895760078</v>
      </c>
      <c r="Q34" s="193">
        <f t="shared" si="2"/>
        <v>511289.9234050354</v>
      </c>
    </row>
    <row r="35" spans="1:17" x14ac:dyDescent="0.2">
      <c r="A35" s="198" t="s">
        <v>29</v>
      </c>
      <c r="B35" s="199">
        <f>'Part 1er Sem'!J$4*'CALCULO GARANTIA'!$N35</f>
        <v>8153430.7046316629</v>
      </c>
      <c r="C35" s="199">
        <f>'Part 1er Sem'!J$5*'CALCULO GARANTIA'!$N35</f>
        <v>1029866.3353595855</v>
      </c>
      <c r="D35" s="199">
        <f>'Part 1er Sem'!J$6*'CALCULO GARANTIA'!$N35</f>
        <v>266704.33971905068</v>
      </c>
      <c r="E35" s="199">
        <f>'Part 1er Sem'!J$7*'CALCULO GARANTIA'!$N35</f>
        <v>337400.19668700948</v>
      </c>
      <c r="F35" s="199">
        <f>'Part 1er Sem'!J$8*'CALCULO GARANTIA'!$N35</f>
        <v>120298.30798139368</v>
      </c>
      <c r="G35" s="199">
        <f>'Part 1er Sem'!J$9*'CALCULO GARANTIA'!$N35</f>
        <v>269332.92499384796</v>
      </c>
      <c r="H35" s="199">
        <f>+'Part 1er Sem'!J$10*'CALCULO GARANTIA'!N35</f>
        <v>376021.19644381519</v>
      </c>
      <c r="I35" s="200">
        <f t="shared" si="0"/>
        <v>10553054.005816367</v>
      </c>
      <c r="M35" s="193">
        <v>4866929.3297769977</v>
      </c>
      <c r="N35" s="193">
        <v>6443979.3734301869</v>
      </c>
      <c r="O35" s="193">
        <f t="shared" si="1"/>
        <v>11310908.703207184</v>
      </c>
      <c r="Q35" s="193">
        <f t="shared" si="2"/>
        <v>757854.69739081711</v>
      </c>
    </row>
    <row r="36" spans="1:17" x14ac:dyDescent="0.2">
      <c r="A36" s="198" t="s">
        <v>30</v>
      </c>
      <c r="B36" s="199">
        <f>'Part 1er Sem'!J$4*'CALCULO GARANTIA'!$N36</f>
        <v>7497313.4454452563</v>
      </c>
      <c r="C36" s="199">
        <f>'Part 1er Sem'!J$5*'CALCULO GARANTIA'!$N36</f>
        <v>946991.64104218211</v>
      </c>
      <c r="D36" s="199">
        <f>'Part 1er Sem'!J$6*'CALCULO GARANTIA'!$N36</f>
        <v>245242.29181200481</v>
      </c>
      <c r="E36" s="199">
        <f>'Part 1er Sem'!J$7*'CALCULO GARANTIA'!$N36</f>
        <v>310249.16047675745</v>
      </c>
      <c r="F36" s="199">
        <f>'Part 1er Sem'!J$8*'CALCULO GARANTIA'!$N36</f>
        <v>110617.74540879745</v>
      </c>
      <c r="G36" s="199">
        <f>'Part 1er Sem'!J$9*'CALCULO GARANTIA'!$N36</f>
        <v>247659.35138326502</v>
      </c>
      <c r="H36" s="199">
        <f>+'Part 1er Sem'!J$10*'CALCULO GARANTIA'!N36</f>
        <v>345762.2777451427</v>
      </c>
      <c r="I36" s="200">
        <f t="shared" si="0"/>
        <v>9703835.9133134056</v>
      </c>
      <c r="M36" s="193">
        <v>4475281.1453270772</v>
      </c>
      <c r="N36" s="193">
        <v>5925423.904215618</v>
      </c>
      <c r="O36" s="193">
        <f t="shared" si="1"/>
        <v>10400705.049542695</v>
      </c>
      <c r="Q36" s="193">
        <f t="shared" si="2"/>
        <v>696869.1362292897</v>
      </c>
    </row>
    <row r="37" spans="1:17" x14ac:dyDescent="0.2">
      <c r="A37" s="198" t="s">
        <v>31</v>
      </c>
      <c r="B37" s="199">
        <f>'Part 1er Sem'!J$4*'CALCULO GARANTIA'!$N37</f>
        <v>71289834.302754357</v>
      </c>
      <c r="C37" s="199">
        <f>'Part 1er Sem'!J$5*'CALCULO GARANTIA'!$N37</f>
        <v>9004675.8305142727</v>
      </c>
      <c r="D37" s="199">
        <f>'Part 1er Sem'!J$6*'CALCULO GARANTIA'!$N37</f>
        <v>2331939.6307122442</v>
      </c>
      <c r="E37" s="199">
        <f>'Part 1er Sem'!J$7*'CALCULO GARANTIA'!$N37</f>
        <v>2950071.5694891354</v>
      </c>
      <c r="F37" s="199">
        <f>'Part 1er Sem'!J$8*'CALCULO GARANTIA'!$N37</f>
        <v>1051832.8730044314</v>
      </c>
      <c r="G37" s="199">
        <f>'Part 1er Sem'!J$9*'CALCULO GARANTIA'!$N37</f>
        <v>2354922.7669501598</v>
      </c>
      <c r="H37" s="199">
        <f>+'Part 1er Sem'!J$10*'CALCULO GARANTIA'!N37</f>
        <v>3287755.7631752794</v>
      </c>
      <c r="I37" s="200">
        <f t="shared" si="0"/>
        <v>92271032.736599877</v>
      </c>
      <c r="M37" s="193">
        <v>42554183.392509952</v>
      </c>
      <c r="N37" s="193">
        <v>56343180.97794617</v>
      </c>
      <c r="O37" s="193">
        <f t="shared" si="1"/>
        <v>98897364.370456129</v>
      </c>
      <c r="Q37" s="193">
        <f t="shared" si="2"/>
        <v>6626331.6338562518</v>
      </c>
    </row>
    <row r="38" spans="1:17" x14ac:dyDescent="0.2">
      <c r="A38" s="198" t="s">
        <v>32</v>
      </c>
      <c r="B38" s="199">
        <f>'Part 1er Sem'!J$4*'CALCULO GARANTIA'!$N38</f>
        <v>13892771.350722678</v>
      </c>
      <c r="C38" s="199">
        <f>'Part 1er Sem'!J$5*'CALCULO GARANTIA'!$N38</f>
        <v>1754807.0299818369</v>
      </c>
      <c r="D38" s="199">
        <f>'Part 1er Sem'!J$6*'CALCULO GARANTIA'!$N38</f>
        <v>454442.12923247309</v>
      </c>
      <c r="E38" s="199">
        <f>'Part 1er Sem'!J$7*'CALCULO GARANTIA'!$N38</f>
        <v>574902.02051986905</v>
      </c>
      <c r="F38" s="199">
        <f>'Part 1er Sem'!J$8*'CALCULO GARANTIA'!$N38</f>
        <v>204978.36398056697</v>
      </c>
      <c r="G38" s="199">
        <f>'Part 1er Sem'!J$9*'CALCULO GARANTIA'!$N38</f>
        <v>458921.02106605301</v>
      </c>
      <c r="H38" s="199">
        <f>+'Part 1er Sem'!J$10*'CALCULO GARANTIA'!N38</f>
        <v>640709.00881656504</v>
      </c>
      <c r="I38" s="200">
        <f t="shared" si="0"/>
        <v>17981530.924320046</v>
      </c>
      <c r="M38" s="193">
        <v>8292844.9150010133</v>
      </c>
      <c r="N38" s="193">
        <v>10980007.712947519</v>
      </c>
      <c r="O38" s="193">
        <f t="shared" si="1"/>
        <v>19272852.627948534</v>
      </c>
      <c r="Q38" s="193">
        <f t="shared" si="2"/>
        <v>1291321.7036284879</v>
      </c>
    </row>
    <row r="39" spans="1:17" x14ac:dyDescent="0.2">
      <c r="A39" s="198" t="s">
        <v>33</v>
      </c>
      <c r="B39" s="199">
        <f>'Part 1er Sem'!J$4*'CALCULO GARANTIA'!$N39</f>
        <v>50936558.788971812</v>
      </c>
      <c r="C39" s="199">
        <f>'Part 1er Sem'!J$5*'CALCULO GARANTIA'!$N39</f>
        <v>6433837.3668923341</v>
      </c>
      <c r="D39" s="199">
        <f>'Part 1er Sem'!J$6*'CALCULO GARANTIA'!$N39</f>
        <v>1666169.9561211944</v>
      </c>
      <c r="E39" s="199">
        <f>'Part 1er Sem'!J$7*'CALCULO GARANTIA'!$N39</f>
        <v>2107824.9851557305</v>
      </c>
      <c r="F39" s="199">
        <f>'Part 1er Sem'!J$8*'CALCULO GARANTIA'!$N39</f>
        <v>751534.17729143682</v>
      </c>
      <c r="G39" s="199">
        <f>'Part 1er Sem'!J$9*'CALCULO GARANTIA'!$N39</f>
        <v>1682591.3979941814</v>
      </c>
      <c r="H39" s="199">
        <f>+'Part 1er Sem'!J$10*'CALCULO GARANTIA'!N39</f>
        <v>2349100.2097656475</v>
      </c>
      <c r="I39" s="200">
        <f t="shared" si="0"/>
        <v>65927616.882192343</v>
      </c>
      <c r="M39" s="193">
        <v>30404947.427483715</v>
      </c>
      <c r="N39" s="193">
        <v>40257180.821220547</v>
      </c>
      <c r="O39" s="193">
        <f t="shared" si="1"/>
        <v>70662128.248704255</v>
      </c>
      <c r="Q39" s="193">
        <f t="shared" si="2"/>
        <v>4734511.3665119112</v>
      </c>
    </row>
    <row r="40" spans="1:17" x14ac:dyDescent="0.2">
      <c r="A40" s="198" t="s">
        <v>34</v>
      </c>
      <c r="B40" s="199">
        <f>'Part 1er Sem'!J$4*'CALCULO GARANTIA'!$N40</f>
        <v>10150594.658758583</v>
      </c>
      <c r="C40" s="199">
        <f>'Part 1er Sem'!J$5*'CALCULO GARANTIA'!$N40</f>
        <v>1282129.707314234</v>
      </c>
      <c r="D40" s="199">
        <f>'Part 1er Sem'!J$6*'CALCULO GARANTIA'!$N40</f>
        <v>332032.94960022974</v>
      </c>
      <c r="E40" s="199">
        <f>'Part 1er Sem'!J$7*'CALCULO GARANTIA'!$N40</f>
        <v>420045.59288272902</v>
      </c>
      <c r="F40" s="199">
        <f>'Part 1er Sem'!J$8*'CALCULO GARANTIA'!$N40</f>
        <v>149765.09970949631</v>
      </c>
      <c r="G40" s="199">
        <f>'Part 1er Sem'!J$9*'CALCULO GARANTIA'!$N40</f>
        <v>335305.40074589185</v>
      </c>
      <c r="H40" s="199">
        <f>+'Part 1er Sem'!J$10*'CALCULO GARANTIA'!N40</f>
        <v>468126.7170191803</v>
      </c>
      <c r="I40" s="200">
        <f t="shared" si="0"/>
        <v>13138000.126030341</v>
      </c>
      <c r="M40" s="193">
        <v>6059072.3891632874</v>
      </c>
      <c r="N40" s="193">
        <v>8022417.1859256504</v>
      </c>
      <c r="O40" s="193">
        <f t="shared" si="1"/>
        <v>14081489.575088937</v>
      </c>
      <c r="Q40" s="193">
        <f t="shared" si="2"/>
        <v>943489.44905859604</v>
      </c>
    </row>
    <row r="41" spans="1:17" x14ac:dyDescent="0.2">
      <c r="A41" s="198" t="s">
        <v>35</v>
      </c>
      <c r="B41" s="199">
        <f>'Part 1er Sem'!J$4*'CALCULO GARANTIA'!$N41</f>
        <v>9357122.6422709785</v>
      </c>
      <c r="C41" s="199">
        <f>'Part 1er Sem'!J$5*'CALCULO GARANTIA'!$N41</f>
        <v>1181905.624049963</v>
      </c>
      <c r="D41" s="199">
        <f>'Part 1er Sem'!J$6*'CALCULO GARANTIA'!$N41</f>
        <v>306077.93288283062</v>
      </c>
      <c r="E41" s="199">
        <f>'Part 1er Sem'!J$7*'CALCULO GARANTIA'!$N41</f>
        <v>387210.62756236701</v>
      </c>
      <c r="F41" s="199">
        <f>'Part 1er Sem'!J$8*'CALCULO GARANTIA'!$N41</f>
        <v>138057.96139288318</v>
      </c>
      <c r="G41" s="199">
        <f>'Part 1er Sem'!J$9*'CALCULO GARANTIA'!$N41</f>
        <v>309094.57651211583</v>
      </c>
      <c r="H41" s="199">
        <f>+'Part 1er Sem'!J$10*'CALCULO GARANTIA'!N41</f>
        <v>431533.25007343595</v>
      </c>
      <c r="I41" s="200">
        <f t="shared" si="0"/>
        <v>12111002.614744574</v>
      </c>
      <c r="M41" s="193">
        <v>5324778.0574394446</v>
      </c>
      <c r="N41" s="193">
        <v>7050186.6054023113</v>
      </c>
      <c r="O41" s="193">
        <f t="shared" si="1"/>
        <v>12374964.662841756</v>
      </c>
      <c r="Q41" s="193">
        <f t="shared" si="2"/>
        <v>263962.04809718207</v>
      </c>
    </row>
    <row r="42" spans="1:17" x14ac:dyDescent="0.2">
      <c r="A42" s="198" t="s">
        <v>36</v>
      </c>
      <c r="B42" s="199">
        <f>'Part 1er Sem'!J$4*'CALCULO GARANTIA'!$N42</f>
        <v>10968692.722124873</v>
      </c>
      <c r="C42" s="199">
        <f>'Part 1er Sem'!J$5*'CALCULO GARANTIA'!$N42</f>
        <v>1385464.3262011285</v>
      </c>
      <c r="D42" s="199">
        <f>'Part 1er Sem'!J$6*'CALCULO GARANTIA'!$N42</f>
        <v>358793.50128942169</v>
      </c>
      <c r="E42" s="199">
        <f>'Part 1er Sem'!J$7*'CALCULO GARANTIA'!$N42</f>
        <v>453899.61795370281</v>
      </c>
      <c r="F42" s="199">
        <f>'Part 1er Sem'!J$8*'CALCULO GARANTIA'!$N42</f>
        <v>161835.57854853437</v>
      </c>
      <c r="G42" s="199">
        <f>'Part 1er Sem'!J$9*'CALCULO GARANTIA'!$N42</f>
        <v>362329.69914497895</v>
      </c>
      <c r="H42" s="199">
        <f>+'Part 1er Sem'!J$10*'CALCULO GARANTIA'!N42</f>
        <v>505855.89185850427</v>
      </c>
      <c r="I42" s="200">
        <f t="shared" si="0"/>
        <v>14196871.337121142</v>
      </c>
      <c r="M42" s="193">
        <v>6547409.8269205429</v>
      </c>
      <c r="N42" s="193">
        <v>8668992.5033292621</v>
      </c>
      <c r="O42" s="193">
        <f t="shared" si="1"/>
        <v>15216402.330249805</v>
      </c>
      <c r="Q42" s="193">
        <f t="shared" si="2"/>
        <v>1019530.9931286629</v>
      </c>
    </row>
    <row r="43" spans="1:17" x14ac:dyDescent="0.2">
      <c r="A43" s="198" t="s">
        <v>37</v>
      </c>
      <c r="B43" s="199">
        <f>'Part 1er Sem'!J$4*'CALCULO GARANTIA'!$N43</f>
        <v>15449879.156937413</v>
      </c>
      <c r="C43" s="199">
        <f>'Part 1er Sem'!J$5*'CALCULO GARANTIA'!$N43</f>
        <v>1951486.558911324</v>
      </c>
      <c r="D43" s="199">
        <f>'Part 1er Sem'!J$6*'CALCULO GARANTIA'!$N43</f>
        <v>505376.19911939453</v>
      </c>
      <c r="E43" s="199">
        <f>'Part 1er Sem'!J$7*'CALCULO GARANTIA'!$N43</f>
        <v>639337.28698767466</v>
      </c>
      <c r="F43" s="199">
        <f>'Part 1er Sem'!J$8*'CALCULO GARANTIA'!$N43</f>
        <v>227952.42744146622</v>
      </c>
      <c r="G43" s="199">
        <f>'Part 1er Sem'!J$9*'CALCULO GARANTIA'!$N43</f>
        <v>510357.08708183869</v>
      </c>
      <c r="H43" s="199">
        <f>+'Part 1er Sem'!J$10*'CALCULO GARANTIA'!N43</f>
        <v>712519.95092125039</v>
      </c>
      <c r="I43" s="200">
        <f t="shared" si="0"/>
        <v>19996908.667400356</v>
      </c>
      <c r="M43" s="193">
        <v>9222310.550538484</v>
      </c>
      <c r="N43" s="193">
        <v>12210651.714098463</v>
      </c>
      <c r="O43" s="193">
        <f t="shared" si="1"/>
        <v>21432962.264636949</v>
      </c>
      <c r="Q43" s="193">
        <f t="shared" si="2"/>
        <v>1436053.5972365923</v>
      </c>
    </row>
    <row r="44" spans="1:17" x14ac:dyDescent="0.2">
      <c r="A44" s="198" t="s">
        <v>38</v>
      </c>
      <c r="B44" s="199">
        <f>'Part 1er Sem'!J$4*'CALCULO GARANTIA'!$N44</f>
        <v>36246843.218747154</v>
      </c>
      <c r="C44" s="199">
        <f>'Part 1er Sem'!J$5*'CALCULO GARANTIA'!$N44</f>
        <v>4578367.6769141015</v>
      </c>
      <c r="D44" s="199">
        <f>'Part 1er Sem'!J$6*'CALCULO GARANTIA'!$N44</f>
        <v>1185659.2320168167</v>
      </c>
      <c r="E44" s="199">
        <f>'Part 1er Sem'!J$7*'CALCULO GARANTIA'!$N44</f>
        <v>1499944.3147706217</v>
      </c>
      <c r="F44" s="199">
        <f>'Part 1er Sem'!J$8*'CALCULO GARANTIA'!$N44</f>
        <v>534797.44500742923</v>
      </c>
      <c r="G44" s="199">
        <f>'Part 1er Sem'!J$9*'CALCULO GARANTIA'!$N44</f>
        <v>1197344.8551359978</v>
      </c>
      <c r="H44" s="199">
        <f>+'Part 1er Sem'!J$10*'CALCULO GARANTIA'!N44</f>
        <v>1671637.6023999606</v>
      </c>
      <c r="I44" s="200">
        <f t="shared" si="0"/>
        <v>46914594.344992086</v>
      </c>
      <c r="M44" s="193">
        <v>21636392.184327576</v>
      </c>
      <c r="N44" s="193">
        <v>28647316.511916857</v>
      </c>
      <c r="O44" s="193">
        <f t="shared" si="1"/>
        <v>50283708.696244434</v>
      </c>
      <c r="Q44" s="193">
        <f t="shared" si="2"/>
        <v>3369114.3512523472</v>
      </c>
    </row>
    <row r="45" spans="1:17" x14ac:dyDescent="0.2">
      <c r="A45" s="198" t="s">
        <v>39</v>
      </c>
      <c r="B45" s="199">
        <f>'Part 1er Sem'!J$4*'CALCULO GARANTIA'!$N45</f>
        <v>638011572.86786199</v>
      </c>
      <c r="C45" s="199">
        <f>'Part 1er Sem'!J$5*'CALCULO GARANTIA'!$N45</f>
        <v>80587750.637676343</v>
      </c>
      <c r="D45" s="199">
        <f>'Part 1er Sem'!J$6*'CALCULO GARANTIA'!$N45</f>
        <v>20869798.424628086</v>
      </c>
      <c r="E45" s="199">
        <f>'Part 1er Sem'!J$7*'CALCULO GARANTIA'!$N45</f>
        <v>26401797.963637654</v>
      </c>
      <c r="F45" s="199">
        <f>'Part 1er Sem'!J$8*'CALCULO GARANTIA'!$N45</f>
        <v>9413425.5222101361</v>
      </c>
      <c r="G45" s="199">
        <f>'Part 1er Sem'!J$9*'CALCULO GARANTIA'!$N45</f>
        <v>21075487.034287579</v>
      </c>
      <c r="H45" s="199">
        <f>+'Part 1er Sem'!J$10*'CALCULO GARANTIA'!N45</f>
        <v>29423917.816397481</v>
      </c>
      <c r="I45" s="200">
        <f t="shared" si="0"/>
        <v>825783750.26669931</v>
      </c>
      <c r="M45" s="193">
        <v>328304628.14898616</v>
      </c>
      <c r="N45" s="193">
        <v>434686453.95158648</v>
      </c>
      <c r="O45" s="193">
        <f t="shared" si="1"/>
        <v>762991082.10057259</v>
      </c>
      <c r="Q45" s="193">
        <f t="shared" si="2"/>
        <v>-62792668.166126728</v>
      </c>
    </row>
    <row r="46" spans="1:17" x14ac:dyDescent="0.2">
      <c r="A46" s="198" t="s">
        <v>40</v>
      </c>
      <c r="B46" s="199">
        <f>'Part 1er Sem'!J$4*'CALCULO GARANTIA'!$N46</f>
        <v>3874154.3751569311</v>
      </c>
      <c r="C46" s="199">
        <f>'Part 1er Sem'!J$5*'CALCULO GARANTIA'!$N46</f>
        <v>489347.52909516735</v>
      </c>
      <c r="D46" s="199">
        <f>'Part 1er Sem'!J$6*'CALCULO GARANTIA'!$N46</f>
        <v>126726.26064129637</v>
      </c>
      <c r="E46" s="199">
        <f>'Part 1er Sem'!J$7*'CALCULO GARANTIA'!$N46</f>
        <v>160317.84601189397</v>
      </c>
      <c r="F46" s="199">
        <f>'Part 1er Sem'!J$8*'CALCULO GARANTIA'!$N46</f>
        <v>57160.504954723438</v>
      </c>
      <c r="G46" s="199">
        <f>'Part 1er Sem'!J$9*'CALCULO GARANTIA'!$N46</f>
        <v>127975.24962663771</v>
      </c>
      <c r="H46" s="199">
        <f>+'Part 1er Sem'!J$10*'CALCULO GARANTIA'!N46</f>
        <v>178668.8592971075</v>
      </c>
      <c r="I46" s="200">
        <f t="shared" si="0"/>
        <v>5014350.6247837581</v>
      </c>
      <c r="M46" s="193">
        <v>2312552.3769796905</v>
      </c>
      <c r="N46" s="193">
        <v>3061897.7197922217</v>
      </c>
      <c r="O46" s="193">
        <f t="shared" si="1"/>
        <v>5374450.0967719126</v>
      </c>
      <c r="Q46" s="193">
        <f t="shared" si="2"/>
        <v>360099.47198815458</v>
      </c>
    </row>
    <row r="47" spans="1:17" x14ac:dyDescent="0.2">
      <c r="A47" s="198" t="s">
        <v>41</v>
      </c>
      <c r="B47" s="199">
        <f>'Part 1er Sem'!J$4*'CALCULO GARANTIA'!$N47</f>
        <v>10486949.583336057</v>
      </c>
      <c r="C47" s="199">
        <f>'Part 1er Sem'!J$5*'CALCULO GARANTIA'!$N47</f>
        <v>1324614.9661094032</v>
      </c>
      <c r="D47" s="199">
        <f>'Part 1er Sem'!J$6*'CALCULO GARANTIA'!$N47</f>
        <v>343035.35108255636</v>
      </c>
      <c r="E47" s="199">
        <f>'Part 1er Sem'!J$7*'CALCULO GARANTIA'!$N47</f>
        <v>433964.42310527782</v>
      </c>
      <c r="F47" s="199">
        <f>'Part 1er Sem'!J$8*'CALCULO GARANTIA'!$N47</f>
        <v>154727.78716876349</v>
      </c>
      <c r="G47" s="199">
        <f>'Part 1er Sem'!J$9*'CALCULO GARANTIA'!$N47</f>
        <v>346416.23972329003</v>
      </c>
      <c r="H47" s="199">
        <f>+'Part 1er Sem'!J$10*'CALCULO GARANTIA'!N47</f>
        <v>483638.78620222304</v>
      </c>
      <c r="I47" s="200">
        <f t="shared" si="0"/>
        <v>13573347.136727568</v>
      </c>
      <c r="M47" s="193">
        <v>6115599.5033552144</v>
      </c>
      <c r="N47" s="193">
        <v>8097261.0008262871</v>
      </c>
      <c r="O47" s="193">
        <f t="shared" si="1"/>
        <v>14212860.504181501</v>
      </c>
      <c r="Q47" s="193">
        <f t="shared" si="2"/>
        <v>639513.36745393276</v>
      </c>
    </row>
    <row r="48" spans="1:17" x14ac:dyDescent="0.2">
      <c r="A48" s="198" t="s">
        <v>42</v>
      </c>
      <c r="B48" s="199">
        <f>'Part 1er Sem'!J$4*'CALCULO GARANTIA'!$N48</f>
        <v>8216963.673998856</v>
      </c>
      <c r="C48" s="199">
        <f>'Part 1er Sem'!J$5*'CALCULO GARANTIA'!$N48</f>
        <v>1037891.2353933265</v>
      </c>
      <c r="D48" s="199">
        <f>'Part 1er Sem'!J$6*'CALCULO GARANTIA'!$N48</f>
        <v>268782.54694976186</v>
      </c>
      <c r="E48" s="199">
        <f>'Part 1er Sem'!J$7*'CALCULO GARANTIA'!$N48</f>
        <v>340029.27849774028</v>
      </c>
      <c r="F48" s="199">
        <f>'Part 1er Sem'!J$8*'CALCULO GARANTIA'!$N48</f>
        <v>121235.69360381216</v>
      </c>
      <c r="G48" s="199">
        <f>'Part 1er Sem'!J$9*'CALCULO GARANTIA'!$N48</f>
        <v>271431.61462439701</v>
      </c>
      <c r="H48" s="199">
        <f>+'Part 1er Sem'!J$10*'CALCULO GARANTIA'!N48</f>
        <v>378951.21989290265</v>
      </c>
      <c r="I48" s="200">
        <f t="shared" si="0"/>
        <v>10635285.262960795</v>
      </c>
      <c r="M48" s="193">
        <v>4904853.3010747926</v>
      </c>
      <c r="N48" s="193">
        <v>6494191.9966763016</v>
      </c>
      <c r="O48" s="193">
        <f t="shared" si="1"/>
        <v>11399045.297751095</v>
      </c>
      <c r="Q48" s="193">
        <f t="shared" si="2"/>
        <v>763760.03479029983</v>
      </c>
    </row>
    <row r="49" spans="1:17" x14ac:dyDescent="0.2">
      <c r="A49" s="198" t="s">
        <v>43</v>
      </c>
      <c r="B49" s="199">
        <f>'Part 1er Sem'!J$4*'CALCULO GARANTIA'!$N49</f>
        <v>8888039.5014399346</v>
      </c>
      <c r="C49" s="199">
        <f>'Part 1er Sem'!J$5*'CALCULO GARANTIA'!$N49</f>
        <v>1122655.3583977136</v>
      </c>
      <c r="D49" s="199">
        <f>'Part 1er Sem'!J$6*'CALCULO GARANTIA'!$N49</f>
        <v>290733.89993758051</v>
      </c>
      <c r="E49" s="199">
        <f>'Part 1er Sem'!J$7*'CALCULO GARANTIA'!$N49</f>
        <v>367799.32087289606</v>
      </c>
      <c r="F49" s="199">
        <f>'Part 1er Sem'!J$8*'CALCULO GARANTIA'!$N49</f>
        <v>131136.95964664689</v>
      </c>
      <c r="G49" s="199">
        <f>'Part 1er Sem'!J$9*'CALCULO GARANTIA'!$N49</f>
        <v>293599.31580994814</v>
      </c>
      <c r="H49" s="199">
        <f>+'Part 1er Sem'!J$10*'CALCULO GARANTIA'!N49</f>
        <v>409900.00018922298</v>
      </c>
      <c r="I49" s="200">
        <f t="shared" si="0"/>
        <v>11503864.356293943</v>
      </c>
      <c r="M49" s="193">
        <v>5305430.5237673232</v>
      </c>
      <c r="N49" s="193">
        <v>7024569.8151302403</v>
      </c>
      <c r="O49" s="193">
        <f t="shared" si="1"/>
        <v>12330000.338897564</v>
      </c>
      <c r="Q49" s="193">
        <f t="shared" si="2"/>
        <v>826135.98260362074</v>
      </c>
    </row>
    <row r="50" spans="1:17" x14ac:dyDescent="0.2">
      <c r="A50" s="198" t="s">
        <v>44</v>
      </c>
      <c r="B50" s="199">
        <f>'Part 1er Sem'!J$4*'CALCULO GARANTIA'!$N50</f>
        <v>26492050.29338434</v>
      </c>
      <c r="C50" s="199">
        <f>'Part 1er Sem'!J$5*'CALCULO GARANTIA'!$N50</f>
        <v>3346232.0022307839</v>
      </c>
      <c r="D50" s="199">
        <f>'Part 1er Sem'!J$6*'CALCULO GARANTIA'!$N50</f>
        <v>866573.23000087298</v>
      </c>
      <c r="E50" s="199">
        <f>'Part 1er Sem'!J$7*'CALCULO GARANTIA'!$N50</f>
        <v>1096277.54296758</v>
      </c>
      <c r="F50" s="199">
        <f>'Part 1er Sem'!J$8*'CALCULO GARANTIA'!$N50</f>
        <v>390872.12986819557</v>
      </c>
      <c r="G50" s="199">
        <f>'Part 1er Sem'!J$9*'CALCULO GARANTIA'!$N50</f>
        <v>875114.00453162612</v>
      </c>
      <c r="H50" s="199">
        <f>+'Part 1er Sem'!J$10*'CALCULO GARANTIA'!N50</f>
        <v>1221764.5318196306</v>
      </c>
      <c r="I50" s="200">
        <f t="shared" si="0"/>
        <v>34288883.734803028</v>
      </c>
      <c r="M50" s="193">
        <v>15813580.963600557</v>
      </c>
      <c r="N50" s="193">
        <v>20937717.11991952</v>
      </c>
      <c r="O50" s="193">
        <f t="shared" si="1"/>
        <v>36751298.083520077</v>
      </c>
      <c r="Q50" s="193">
        <f t="shared" si="2"/>
        <v>2462414.3487170488</v>
      </c>
    </row>
    <row r="51" spans="1:17" x14ac:dyDescent="0.2">
      <c r="A51" s="198" t="s">
        <v>45</v>
      </c>
      <c r="B51" s="199">
        <f>'Part 1er Sem'!J$4*'CALCULO GARANTIA'!$N51</f>
        <v>22797798.165078484</v>
      </c>
      <c r="C51" s="199">
        <f>'Part 1er Sem'!J$5*'CALCULO GARANTIA'!$N51</f>
        <v>2879608.0694227875</v>
      </c>
      <c r="D51" s="199">
        <f>'Part 1er Sem'!J$6*'CALCULO GARANTIA'!$N51</f>
        <v>745731.69588740915</v>
      </c>
      <c r="E51" s="199">
        <f>'Part 1er Sem'!J$7*'CALCULO GARANTIA'!$N51</f>
        <v>943404.29980703641</v>
      </c>
      <c r="F51" s="199">
        <f>'Part 1er Sem'!J$8*'CALCULO GARANTIA'!$N51</f>
        <v>336365.95984096971</v>
      </c>
      <c r="G51" s="199">
        <f>'Part 1er Sem'!J$9*'CALCULO GARANTIA'!$N51</f>
        <v>753081.48013473011</v>
      </c>
      <c r="H51" s="199">
        <f>+'Part 1er Sem'!J$10*'CALCULO GARANTIA'!N51</f>
        <v>1051392.4325680148</v>
      </c>
      <c r="I51" s="200">
        <f t="shared" si="0"/>
        <v>29507382.102739431</v>
      </c>
      <c r="M51" s="193">
        <v>13608415.471161988</v>
      </c>
      <c r="N51" s="193">
        <v>18018003.274613842</v>
      </c>
      <c r="O51" s="193">
        <f t="shared" si="1"/>
        <v>31626418.74577583</v>
      </c>
      <c r="Q51" s="193">
        <f t="shared" si="2"/>
        <v>2119036.643036399</v>
      </c>
    </row>
    <row r="52" spans="1:17" x14ac:dyDescent="0.2">
      <c r="A52" s="198" t="s">
        <v>46</v>
      </c>
      <c r="B52" s="199">
        <f>'Part 1er Sem'!J$4*'CALCULO GARANTIA'!$N52</f>
        <v>206287021.49634656</v>
      </c>
      <c r="C52" s="199">
        <f>'Part 1er Sem'!J$5*'CALCULO GARANTIA'!$N52</f>
        <v>26056278.216726925</v>
      </c>
      <c r="D52" s="199">
        <f>'Part 1er Sem'!J$6*'CALCULO GARANTIA'!$N52</f>
        <v>6747790.6974225258</v>
      </c>
      <c r="E52" s="199">
        <f>'Part 1er Sem'!J$7*'CALCULO GARANTIA'!$N52</f>
        <v>8536441.1801901702</v>
      </c>
      <c r="F52" s="199">
        <f>'Part 1er Sem'!J$8*'CALCULO GARANTIA'!$N52</f>
        <v>3043624.2783586592</v>
      </c>
      <c r="G52" s="199">
        <f>'Part 1er Sem'!J$9*'CALCULO GARANTIA'!$N52</f>
        <v>6814295.5892564692</v>
      </c>
      <c r="H52" s="199">
        <f>+'Part 1er Sem'!J$10*'CALCULO GARANTIA'!N52</f>
        <v>9513577.2221408077</v>
      </c>
      <c r="I52" s="200">
        <f t="shared" si="0"/>
        <v>266999028.68044215</v>
      </c>
      <c r="M52" s="193">
        <v>114233873.79895627</v>
      </c>
      <c r="N52" s="193">
        <v>151249520.30919063</v>
      </c>
      <c r="O52" s="193">
        <f t="shared" si="1"/>
        <v>265483394.10814691</v>
      </c>
      <c r="Q52" s="193">
        <f t="shared" si="2"/>
        <v>-1515634.5722952485</v>
      </c>
    </row>
    <row r="53" spans="1:17" x14ac:dyDescent="0.2">
      <c r="A53" s="198" t="s">
        <v>47</v>
      </c>
      <c r="B53" s="199">
        <f>'Part 1er Sem'!J$4*'CALCULO GARANTIA'!$N53</f>
        <v>295102446.40436983</v>
      </c>
      <c r="C53" s="199">
        <f>'Part 1er Sem'!J$5*'CALCULO GARANTIA'!$N53</f>
        <v>37274625.374748491</v>
      </c>
      <c r="D53" s="199">
        <f>'Part 1er Sem'!J$6*'CALCULO GARANTIA'!$N53</f>
        <v>9653004.4798252285</v>
      </c>
      <c r="E53" s="199">
        <f>'Part 1er Sem'!J$7*'CALCULO GARANTIA'!$N53</f>
        <v>12211745.836398829</v>
      </c>
      <c r="F53" s="199">
        <f>'Part 1er Sem'!J$8*'CALCULO GARANTIA'!$N53</f>
        <v>4354035.2852265229</v>
      </c>
      <c r="G53" s="199">
        <f>'Part 1er Sem'!J$9*'CALCULO GARANTIA'!$N53</f>
        <v>9748142.5846642777</v>
      </c>
      <c r="H53" s="199">
        <f>+'Part 1er Sem'!J$10*'CALCULO GARANTIA'!N53</f>
        <v>13609580.9224739</v>
      </c>
      <c r="I53" s="200">
        <f t="shared" si="0"/>
        <v>381953580.88770711</v>
      </c>
      <c r="M53" s="193">
        <v>138101985.85511583</v>
      </c>
      <c r="N53" s="193">
        <v>182851709.56466106</v>
      </c>
      <c r="O53" s="193">
        <f t="shared" si="1"/>
        <v>320953695.41977692</v>
      </c>
      <c r="Q53" s="193">
        <f t="shared" si="2"/>
        <v>-60999885.467930198</v>
      </c>
    </row>
    <row r="54" spans="1:17" x14ac:dyDescent="0.2">
      <c r="A54" s="198" t="s">
        <v>48</v>
      </c>
      <c r="B54" s="199">
        <f>'Part 1er Sem'!J$4*'CALCULO GARANTIA'!$N54</f>
        <v>104641939.29650784</v>
      </c>
      <c r="C54" s="199">
        <f>'Part 1er Sem'!J$5*'CALCULO GARANTIA'!$N54</f>
        <v>13217406.813428383</v>
      </c>
      <c r="D54" s="199">
        <f>'Part 1er Sem'!J$6*'CALCULO GARANTIA'!$N54</f>
        <v>3422909.9796165978</v>
      </c>
      <c r="E54" s="199">
        <f>'Part 1er Sem'!J$7*'CALCULO GARANTIA'!$N54</f>
        <v>4330227.628021135</v>
      </c>
      <c r="F54" s="199">
        <f>'Part 1er Sem'!J$8*'CALCULO GARANTIA'!$N54</f>
        <v>1543920.4302197213</v>
      </c>
      <c r="G54" s="199">
        <f>'Part 1er Sem'!J$9*'CALCULO GARANTIA'!$N54</f>
        <v>3456645.5040510884</v>
      </c>
      <c r="H54" s="199">
        <f>+'Part 1er Sem'!J$10*'CALCULO GARANTIA'!N54</f>
        <v>4825893.3739538677</v>
      </c>
      <c r="I54" s="200">
        <f t="shared" si="0"/>
        <v>135438943.02579865</v>
      </c>
      <c r="M54" s="193">
        <v>61673784.257449478</v>
      </c>
      <c r="N54" s="193">
        <v>81658180.488640442</v>
      </c>
      <c r="O54" s="193">
        <f t="shared" si="1"/>
        <v>143331964.74608994</v>
      </c>
      <c r="Q54" s="193">
        <f t="shared" si="2"/>
        <v>7893021.7202912867</v>
      </c>
    </row>
    <row r="55" spans="1:17" x14ac:dyDescent="0.2">
      <c r="A55" s="198" t="s">
        <v>49</v>
      </c>
      <c r="B55" s="199">
        <f>'Part 1er Sem'!J$4*'CALCULO GARANTIA'!$N55</f>
        <v>27497340.753178895</v>
      </c>
      <c r="C55" s="199">
        <f>'Part 1er Sem'!J$5*'CALCULO GARANTIA'!$N55</f>
        <v>3473211.042012461</v>
      </c>
      <c r="D55" s="199">
        <f>'Part 1er Sem'!J$6*'CALCULO GARANTIA'!$N55</f>
        <v>899456.97403674992</v>
      </c>
      <c r="E55" s="199">
        <f>'Part 1er Sem'!J$7*'CALCULO GARANTIA'!$N55</f>
        <v>1137877.8473240735</v>
      </c>
      <c r="F55" s="199">
        <f>'Part 1er Sem'!J$8*'CALCULO GARANTIA'!$N55</f>
        <v>405704.50481858588</v>
      </c>
      <c r="G55" s="199">
        <f>'Part 1er Sem'!J$9*'CALCULO GARANTIA'!$N55</f>
        <v>908321.84425130009</v>
      </c>
      <c r="H55" s="199">
        <f>+'Part 1er Sem'!J$10*'CALCULO GARANTIA'!N55</f>
        <v>1268126.6749664126</v>
      </c>
      <c r="I55" s="200">
        <f t="shared" si="0"/>
        <v>35590039.64058847</v>
      </c>
      <c r="M55" s="193">
        <v>14526861.643959269</v>
      </c>
      <c r="N55" s="193">
        <v>19234057.133645888</v>
      </c>
      <c r="O55" s="193">
        <f t="shared" si="1"/>
        <v>33760918.777605161</v>
      </c>
      <c r="Q55" s="193">
        <f t="shared" si="2"/>
        <v>-1829120.8629833087</v>
      </c>
    </row>
    <row r="56" spans="1:17" x14ac:dyDescent="0.2">
      <c r="A56" s="198" t="s">
        <v>50</v>
      </c>
      <c r="B56" s="199">
        <f>'Part 1er Sem'!J$4*'CALCULO GARANTIA'!$N56</f>
        <v>6878921.2103348691</v>
      </c>
      <c r="C56" s="199">
        <f>'Part 1er Sem'!J$5*'CALCULO GARANTIA'!$N56</f>
        <v>868882.02460475033</v>
      </c>
      <c r="D56" s="199">
        <f>'Part 1er Sem'!J$6*'CALCULO GARANTIA'!$N56</f>
        <v>225014.25545194664</v>
      </c>
      <c r="E56" s="199">
        <f>'Part 1er Sem'!J$7*'CALCULO GARANTIA'!$N56</f>
        <v>284659.23774184781</v>
      </c>
      <c r="F56" s="199">
        <f>'Part 1er Sem'!J$8*'CALCULO GARANTIA'!$N56</f>
        <v>101493.78983137987</v>
      </c>
      <c r="G56" s="199">
        <f>'Part 1er Sem'!J$9*'CALCULO GARANTIA'!$N56</f>
        <v>227231.95149365152</v>
      </c>
      <c r="H56" s="199">
        <f>+'Part 1er Sem'!J$10*'CALCULO GARANTIA'!N56</f>
        <v>317243.16762556054</v>
      </c>
      <c r="I56" s="200">
        <f t="shared" si="0"/>
        <v>8903445.6370840054</v>
      </c>
      <c r="M56" s="193">
        <v>4106151.7057826403</v>
      </c>
      <c r="N56" s="193">
        <v>5436684.01641881</v>
      </c>
      <c r="O56" s="193">
        <f t="shared" si="1"/>
        <v>9542835.7222014498</v>
      </c>
      <c r="Q56" s="193">
        <f t="shared" si="2"/>
        <v>639390.0851174444</v>
      </c>
    </row>
    <row r="57" spans="1:17" ht="13.5" thickBot="1" x14ac:dyDescent="0.25">
      <c r="A57" s="198" t="s">
        <v>51</v>
      </c>
      <c r="B57" s="199">
        <f>'Part 1er Sem'!J$4*'CALCULO GARANTIA'!$N57</f>
        <v>9477165.9730529878</v>
      </c>
      <c r="C57" s="199">
        <f>'Part 1er Sem'!J$5*'CALCULO GARANTIA'!$N57</f>
        <v>1197068.3929058504</v>
      </c>
      <c r="D57" s="199">
        <f>'Part 1er Sem'!J$6*'CALCULO GARANTIA'!$N57</f>
        <v>310004.63299640419</v>
      </c>
      <c r="E57" s="199">
        <f>'Part 1er Sem'!J$7*'CALCULO GARANTIA'!$N57</f>
        <v>392178.18599072349</v>
      </c>
      <c r="F57" s="199">
        <f>'Part 1er Sem'!J$8*'CALCULO GARANTIA'!$N57</f>
        <v>139829.11884802941</v>
      </c>
      <c r="G57" s="199">
        <f>'Part 1er Sem'!J$9*'CALCULO GARANTIA'!$N57</f>
        <v>313059.97740614146</v>
      </c>
      <c r="H57" s="199">
        <f>+'Part 1er Sem'!J$10*'CALCULO GARANTIA'!N57</f>
        <v>437069.42723627255</v>
      </c>
      <c r="I57" s="200">
        <f t="shared" si="0"/>
        <v>12266375.708436409</v>
      </c>
      <c r="M57" s="193">
        <v>5657090.7030845825</v>
      </c>
      <c r="N57" s="193">
        <v>7490179.8103509862</v>
      </c>
      <c r="O57" s="193">
        <f t="shared" si="1"/>
        <v>13147270.513435569</v>
      </c>
      <c r="Q57" s="193">
        <f t="shared" si="2"/>
        <v>880894.80499915965</v>
      </c>
    </row>
    <row r="58" spans="1:17" ht="14.25" thickTop="1" thickBot="1" x14ac:dyDescent="0.25">
      <c r="A58" s="201" t="s">
        <v>52</v>
      </c>
      <c r="B58" s="202">
        <f t="shared" ref="B58:I58" si="3">SUM(B7:B57)</f>
        <v>2584601387.0849843</v>
      </c>
      <c r="C58" s="202">
        <f t="shared" si="3"/>
        <v>326463062.64312112</v>
      </c>
      <c r="D58" s="202">
        <f>SUM(D7:D57)</f>
        <v>84544093.321092874</v>
      </c>
      <c r="E58" s="202">
        <f>SUM(E7:E57)</f>
        <v>106954366.5667772</v>
      </c>
      <c r="F58" s="202">
        <f>SUM(F7:F57)</f>
        <v>38134030.31635049</v>
      </c>
      <c r="G58" s="202">
        <f t="shared" si="3"/>
        <v>85377343.200000018</v>
      </c>
      <c r="H58" s="202">
        <f t="shared" si="3"/>
        <v>119197052.27272728</v>
      </c>
      <c r="I58" s="203">
        <f t="shared" si="3"/>
        <v>3345271335.4050546</v>
      </c>
      <c r="M58" s="193">
        <f>SUM(M7:M57)</f>
        <v>1439424506.445986</v>
      </c>
      <c r="N58" s="193">
        <f t="shared" ref="N58:O58" si="4">SUM(N7:N57)</f>
        <v>1905846828.7997243</v>
      </c>
      <c r="O58" s="193">
        <f t="shared" si="4"/>
        <v>3345271335.2457094</v>
      </c>
      <c r="Q58" s="193">
        <f t="shared" si="2"/>
        <v>-0.15934514999389648</v>
      </c>
    </row>
    <row r="59" spans="1:17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</row>
    <row r="60" spans="1:17" ht="16.5" customHeight="1" x14ac:dyDescent="0.2">
      <c r="A60" s="192" t="s">
        <v>153</v>
      </c>
    </row>
    <row r="61" spans="1:17" x14ac:dyDescent="0.2">
      <c r="A61" s="205"/>
    </row>
    <row r="64" spans="1:17" ht="16.5" customHeight="1" x14ac:dyDescent="0.2"/>
  </sheetData>
  <mergeCells count="4">
    <mergeCell ref="A1:I1"/>
    <mergeCell ref="A2:I2"/>
    <mergeCell ref="A3:I3"/>
    <mergeCell ref="A4:I4"/>
  </mergeCells>
  <printOptions horizontalCentered="1"/>
  <pageMargins left="0.39370078740157483" right="0.39370078740157483" top="0.15748031496062992" bottom="0.15748031496062992" header="0.15748031496062992" footer="0.15748031496062992"/>
  <pageSetup scale="73" orientation="landscape" r:id="rId1"/>
  <headerFooter alignWithMargins="0">
    <oddFooter>&amp;R&amp;D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5"/>
  <sheetViews>
    <sheetView zoomScaleSheetLayoutView="100" workbookViewId="0">
      <selection activeCell="M13" sqref="M13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" width="9.7109375" style="1"/>
    <col min="17" max="17" width="14.42578125" style="1" bestFit="1" customWidth="1"/>
    <col min="18" max="16384" width="9.7109375" style="1"/>
  </cols>
  <sheetData>
    <row r="1" spans="1:19" ht="47.25" customHeight="1" x14ac:dyDescent="0.35">
      <c r="A1" s="226" t="s">
        <v>182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9" ht="8.25" customHeight="1" thickBot="1" x14ac:dyDescent="0.25">
      <c r="B2" s="111"/>
    </row>
    <row r="3" spans="1:19" ht="62.25" customHeight="1" thickBot="1" x14ac:dyDescent="0.25">
      <c r="A3" s="230" t="s">
        <v>0</v>
      </c>
      <c r="B3" s="228" t="s">
        <v>183</v>
      </c>
      <c r="C3" s="228" t="s">
        <v>162</v>
      </c>
      <c r="D3" s="228" t="s">
        <v>142</v>
      </c>
      <c r="E3" s="233" t="s">
        <v>163</v>
      </c>
      <c r="F3" s="234"/>
      <c r="G3" s="147" t="s">
        <v>164</v>
      </c>
      <c r="H3" s="228" t="s">
        <v>165</v>
      </c>
      <c r="I3" s="228" t="s">
        <v>166</v>
      </c>
      <c r="J3" s="228" t="s">
        <v>167</v>
      </c>
      <c r="K3" s="216" t="s">
        <v>143</v>
      </c>
      <c r="L3" s="228" t="s">
        <v>168</v>
      </c>
      <c r="M3" s="228" t="s">
        <v>169</v>
      </c>
      <c r="N3" s="228" t="s">
        <v>161</v>
      </c>
    </row>
    <row r="4" spans="1:19" ht="20.45" customHeight="1" thickBot="1" x14ac:dyDescent="0.25">
      <c r="A4" s="231"/>
      <c r="B4" s="229"/>
      <c r="C4" s="229"/>
      <c r="D4" s="232"/>
      <c r="E4" s="235"/>
      <c r="F4" s="236"/>
      <c r="G4" s="208">
        <v>2.1299999999999999E-2</v>
      </c>
      <c r="H4" s="229"/>
      <c r="I4" s="229"/>
      <c r="J4" s="229"/>
      <c r="K4" s="180">
        <f>+H58/J58</f>
        <v>0.81293928620875078</v>
      </c>
      <c r="L4" s="229"/>
      <c r="M4" s="229"/>
      <c r="N4" s="229"/>
    </row>
    <row r="5" spans="1:19" ht="20.45" customHeight="1" x14ac:dyDescent="0.2">
      <c r="A5" s="116"/>
      <c r="B5" s="138" t="s">
        <v>133</v>
      </c>
      <c r="C5" s="138" t="s">
        <v>133</v>
      </c>
      <c r="D5" s="139" t="s">
        <v>133</v>
      </c>
      <c r="E5" s="139" t="s">
        <v>133</v>
      </c>
      <c r="F5" s="139" t="s">
        <v>134</v>
      </c>
      <c r="G5" s="140" t="s">
        <v>133</v>
      </c>
      <c r="H5" s="138" t="s">
        <v>133</v>
      </c>
      <c r="I5" s="138" t="s">
        <v>133</v>
      </c>
      <c r="J5" s="140" t="s">
        <v>133</v>
      </c>
      <c r="K5" s="138" t="s">
        <v>133</v>
      </c>
      <c r="L5" s="138" t="s">
        <v>133</v>
      </c>
      <c r="M5" s="138"/>
      <c r="N5" s="138"/>
    </row>
    <row r="6" spans="1:19" ht="16.5" thickBot="1" x14ac:dyDescent="0.25">
      <c r="A6" s="2"/>
      <c r="B6" s="3"/>
      <c r="C6" s="3"/>
      <c r="D6" s="4" t="s">
        <v>171</v>
      </c>
      <c r="E6" s="4"/>
      <c r="F6" s="144"/>
      <c r="G6" s="4" t="s">
        <v>172</v>
      </c>
      <c r="H6" s="4" t="s">
        <v>173</v>
      </c>
      <c r="I6" s="4" t="s">
        <v>174</v>
      </c>
      <c r="J6" s="4" t="s">
        <v>175</v>
      </c>
      <c r="K6" s="4" t="s">
        <v>176</v>
      </c>
      <c r="L6" s="4"/>
      <c r="M6" s="4"/>
      <c r="N6" s="4" t="s">
        <v>177</v>
      </c>
    </row>
    <row r="7" spans="1:19" ht="12.75" customHeight="1" thickTop="1" x14ac:dyDescent="0.2">
      <c r="A7" s="5" t="s">
        <v>1</v>
      </c>
      <c r="B7" s="6">
        <v>8534717.5811588224</v>
      </c>
      <c r="C7" s="6">
        <f t="shared" ref="C7:C57" si="0">(+B7*G$4)+B7</f>
        <v>8716507.0656375047</v>
      </c>
      <c r="D7" s="6">
        <v>2746561.4694165578</v>
      </c>
      <c r="E7" s="6">
        <f>+D7-C7</f>
        <v>-5969945.5962209469</v>
      </c>
      <c r="F7" s="141">
        <f>+(D7-C7)/C7</f>
        <v>-0.68490113657520668</v>
      </c>
      <c r="G7" s="6">
        <f>IF(F7&lt;0,C7,0)</f>
        <v>8716507.0656375047</v>
      </c>
      <c r="H7" s="6">
        <f>IF(F7&lt;0,G7-D7,0)</f>
        <v>5969945.5962209469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8716507.0656375047</v>
      </c>
      <c r="M7" s="141">
        <f t="shared" ref="M7:M58" si="2">+(L7-B7)/B7</f>
        <v>2.1299999999999927E-2</v>
      </c>
      <c r="N7" s="107">
        <f>+L7/L$58</f>
        <v>1.480192690996075E-3</v>
      </c>
      <c r="Q7" s="1">
        <v>8790759.1085935868</v>
      </c>
      <c r="S7" s="1">
        <f>+L7-Q7</f>
        <v>-74252.04295608215</v>
      </c>
    </row>
    <row r="8" spans="1:19" ht="12.75" customHeight="1" x14ac:dyDescent="0.2">
      <c r="A8" s="7" t="s">
        <v>2</v>
      </c>
      <c r="B8" s="8">
        <v>16905375.470376089</v>
      </c>
      <c r="C8" s="8">
        <f t="shared" si="0"/>
        <v>17265459.967895098</v>
      </c>
      <c r="D8" s="8">
        <v>14478788.192089692</v>
      </c>
      <c r="E8" s="8">
        <f t="shared" ref="E8:E57" si="3">+D8-C8</f>
        <v>-2786671.7758054063</v>
      </c>
      <c r="F8" s="142">
        <f t="shared" ref="F8:F58" si="4">+(D8-C8)/C8</f>
        <v>-0.16140153699856169</v>
      </c>
      <c r="G8" s="8">
        <f t="shared" ref="G8:G57" si="5">IF(F8&lt;0,C8,0)</f>
        <v>17265459.967895098</v>
      </c>
      <c r="H8" s="8">
        <f t="shared" ref="H8:H57" si="6">IF(F8&lt;0,G8-D8,0)</f>
        <v>2786671.7758054063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17265459.967895098</v>
      </c>
      <c r="M8" s="142">
        <f t="shared" si="2"/>
        <v>2.1299999999999888E-2</v>
      </c>
      <c r="N8" s="106">
        <f t="shared" ref="N8:N57" si="9">+L8/L$58</f>
        <v>2.9319321901214489E-3</v>
      </c>
      <c r="Q8" s="1">
        <v>17412536.734487373</v>
      </c>
      <c r="S8" s="1">
        <f t="shared" ref="S8:S57" si="10">+L8-Q8</f>
        <v>-147076.76659227535</v>
      </c>
    </row>
    <row r="9" spans="1:19" ht="12.75" customHeight="1" x14ac:dyDescent="0.2">
      <c r="A9" s="7" t="s">
        <v>3</v>
      </c>
      <c r="B9" s="8">
        <v>16542385.83138844</v>
      </c>
      <c r="C9" s="8">
        <f t="shared" si="0"/>
        <v>16894738.649597015</v>
      </c>
      <c r="D9" s="8">
        <v>15421132.487806212</v>
      </c>
      <c r="E9" s="8">
        <f t="shared" si="3"/>
        <v>-1473606.1617908031</v>
      </c>
      <c r="F9" s="142">
        <f t="shared" si="4"/>
        <v>-8.7222785291558955E-2</v>
      </c>
      <c r="G9" s="8">
        <f t="shared" si="5"/>
        <v>16894738.649597015</v>
      </c>
      <c r="H9" s="8">
        <f t="shared" si="6"/>
        <v>1473606.1617908031</v>
      </c>
      <c r="I9" s="8">
        <f t="shared" si="7"/>
        <v>0</v>
      </c>
      <c r="J9" s="8">
        <f t="shared" ref="J9:J57" si="11">IF(I9=0,0,D9-C9)</f>
        <v>0</v>
      </c>
      <c r="K9" s="8">
        <f t="shared" si="8"/>
        <v>0</v>
      </c>
      <c r="L9" s="8">
        <f t="shared" si="1"/>
        <v>16894738.649597015</v>
      </c>
      <c r="M9" s="142">
        <f t="shared" si="2"/>
        <v>2.130000000000009E-2</v>
      </c>
      <c r="N9" s="106">
        <f t="shared" si="9"/>
        <v>2.8689781901293523E-3</v>
      </c>
      <c r="Q9" s="1">
        <v>17038657.406330094</v>
      </c>
      <c r="S9" s="1">
        <f t="shared" si="10"/>
        <v>-143918.75673307851</v>
      </c>
    </row>
    <row r="10" spans="1:19" ht="12.75" customHeight="1" x14ac:dyDescent="0.2">
      <c r="A10" s="7" t="s">
        <v>4</v>
      </c>
      <c r="B10" s="8">
        <v>44732518.805050574</v>
      </c>
      <c r="C10" s="8">
        <f t="shared" si="0"/>
        <v>45685321.455598153</v>
      </c>
      <c r="D10" s="8">
        <v>41158339.524077535</v>
      </c>
      <c r="E10" s="8">
        <f t="shared" si="3"/>
        <v>-4526981.9315206185</v>
      </c>
      <c r="F10" s="142">
        <f t="shared" si="4"/>
        <v>-9.909051282303924E-2</v>
      </c>
      <c r="G10" s="8">
        <f t="shared" si="5"/>
        <v>45685321.455598153</v>
      </c>
      <c r="H10" s="8">
        <f t="shared" si="6"/>
        <v>4526981.9315206185</v>
      </c>
      <c r="I10" s="8">
        <f t="shared" si="7"/>
        <v>0</v>
      </c>
      <c r="J10" s="8">
        <f t="shared" si="11"/>
        <v>0</v>
      </c>
      <c r="K10" s="8">
        <f t="shared" si="8"/>
        <v>0</v>
      </c>
      <c r="L10" s="8">
        <f t="shared" si="1"/>
        <v>45685321.455598153</v>
      </c>
      <c r="M10" s="142">
        <f t="shared" si="2"/>
        <v>2.1300000000000038E-2</v>
      </c>
      <c r="N10" s="106">
        <f t="shared" si="9"/>
        <v>7.7580478504937411E-3</v>
      </c>
      <c r="Q10" s="1">
        <v>46074494.369202092</v>
      </c>
      <c r="S10" s="1">
        <f t="shared" si="10"/>
        <v>-389172.91360393912</v>
      </c>
    </row>
    <row r="11" spans="1:19" ht="12.75" customHeight="1" x14ac:dyDescent="0.2">
      <c r="A11" s="7" t="s">
        <v>5</v>
      </c>
      <c r="B11" s="8">
        <v>61435357.312188894</v>
      </c>
      <c r="C11" s="8">
        <f t="shared" si="0"/>
        <v>62743930.422938518</v>
      </c>
      <c r="D11" s="8">
        <v>43365577.031769723</v>
      </c>
      <c r="E11" s="8">
        <f t="shared" si="3"/>
        <v>-19378353.391168796</v>
      </c>
      <c r="F11" s="142">
        <f t="shared" si="4"/>
        <v>-0.30884825449322306</v>
      </c>
      <c r="G11" s="8">
        <f t="shared" si="5"/>
        <v>62743930.422938518</v>
      </c>
      <c r="H11" s="8">
        <f t="shared" si="6"/>
        <v>19378353.391168796</v>
      </c>
      <c r="I11" s="8">
        <f t="shared" si="7"/>
        <v>0</v>
      </c>
      <c r="J11" s="8">
        <f t="shared" si="11"/>
        <v>0</v>
      </c>
      <c r="K11" s="8">
        <f t="shared" si="8"/>
        <v>0</v>
      </c>
      <c r="L11" s="8">
        <f t="shared" si="1"/>
        <v>62743930.422938518</v>
      </c>
      <c r="M11" s="142">
        <f t="shared" si="2"/>
        <v>2.130000000000002E-2</v>
      </c>
      <c r="N11" s="106">
        <f t="shared" si="9"/>
        <v>1.0654853660651206E-2</v>
      </c>
      <c r="Q11" s="1">
        <v>63278418.031554557</v>
      </c>
      <c r="S11" s="1">
        <f t="shared" si="10"/>
        <v>-534487.60861603916</v>
      </c>
    </row>
    <row r="12" spans="1:19" ht="12.75" customHeight="1" x14ac:dyDescent="0.2">
      <c r="A12" s="7" t="s">
        <v>6</v>
      </c>
      <c r="B12" s="8">
        <v>390331305.16634548</v>
      </c>
      <c r="C12" s="8">
        <f t="shared" si="0"/>
        <v>398645361.96638864</v>
      </c>
      <c r="D12" s="8">
        <v>369310928.95024735</v>
      </c>
      <c r="E12" s="8">
        <f t="shared" si="3"/>
        <v>-29334433.016141295</v>
      </c>
      <c r="F12" s="142">
        <f t="shared" si="4"/>
        <v>-7.3585286108545256E-2</v>
      </c>
      <c r="G12" s="8">
        <f t="shared" si="5"/>
        <v>398645361.96638864</v>
      </c>
      <c r="H12" s="8">
        <f t="shared" si="6"/>
        <v>29334433.016141295</v>
      </c>
      <c r="I12" s="8">
        <f t="shared" si="7"/>
        <v>0</v>
      </c>
      <c r="J12" s="8">
        <f t="shared" si="11"/>
        <v>0</v>
      </c>
      <c r="K12" s="8">
        <f t="shared" si="8"/>
        <v>0</v>
      </c>
      <c r="L12" s="8">
        <f t="shared" si="1"/>
        <v>398645361.96638864</v>
      </c>
      <c r="M12" s="142">
        <f t="shared" si="2"/>
        <v>2.1300000000000017E-2</v>
      </c>
      <c r="N12" s="106">
        <f t="shared" si="9"/>
        <v>6.7695918403867739E-2</v>
      </c>
      <c r="Q12" s="1">
        <v>402041244.32133585</v>
      </c>
      <c r="S12" s="1">
        <f t="shared" si="10"/>
        <v>-3395882.3549472094</v>
      </c>
    </row>
    <row r="13" spans="1:19" ht="12.75" customHeight="1" x14ac:dyDescent="0.2">
      <c r="A13" s="7" t="s">
        <v>7</v>
      </c>
      <c r="B13" s="8">
        <v>68480778.389184549</v>
      </c>
      <c r="C13" s="8">
        <f t="shared" si="0"/>
        <v>69939418.968874186</v>
      </c>
      <c r="D13" s="8">
        <v>60862926.41805245</v>
      </c>
      <c r="E13" s="8">
        <f t="shared" si="3"/>
        <v>-9076492.5508217365</v>
      </c>
      <c r="F13" s="142">
        <f t="shared" si="4"/>
        <v>-0.12977649349447892</v>
      </c>
      <c r="G13" s="8">
        <f t="shared" si="5"/>
        <v>69939418.968874186</v>
      </c>
      <c r="H13" s="8">
        <f t="shared" si="6"/>
        <v>9076492.5508217365</v>
      </c>
      <c r="I13" s="8">
        <f t="shared" si="7"/>
        <v>0</v>
      </c>
      <c r="J13" s="8">
        <f t="shared" si="11"/>
        <v>0</v>
      </c>
      <c r="K13" s="8">
        <f t="shared" si="8"/>
        <v>0</v>
      </c>
      <c r="L13" s="8">
        <f t="shared" si="1"/>
        <v>69939418.968874186</v>
      </c>
      <c r="M13" s="142">
        <f t="shared" si="2"/>
        <v>2.1300000000000086E-2</v>
      </c>
      <c r="N13" s="106">
        <f t="shared" si="9"/>
        <v>1.1876754758606776E-2</v>
      </c>
      <c r="Q13" s="1">
        <v>70535201.74086009</v>
      </c>
      <c r="S13" s="1">
        <f t="shared" si="10"/>
        <v>-595782.77198590338</v>
      </c>
    </row>
    <row r="14" spans="1:19" ht="12.75" customHeight="1" x14ac:dyDescent="0.2">
      <c r="A14" s="7" t="s">
        <v>8</v>
      </c>
      <c r="B14" s="8">
        <v>11150859.948988235</v>
      </c>
      <c r="C14" s="8">
        <f t="shared" si="0"/>
        <v>11388373.265901685</v>
      </c>
      <c r="D14" s="8">
        <v>8004047.1940767821</v>
      </c>
      <c r="E14" s="8">
        <f t="shared" si="3"/>
        <v>-3384326.0718249027</v>
      </c>
      <c r="F14" s="142">
        <f t="shared" si="4"/>
        <v>-0.29717379232361729</v>
      </c>
      <c r="G14" s="8">
        <f t="shared" si="5"/>
        <v>11388373.265901685</v>
      </c>
      <c r="H14" s="8">
        <f t="shared" si="6"/>
        <v>3384326.0718249027</v>
      </c>
      <c r="I14" s="8">
        <f t="shared" si="7"/>
        <v>0</v>
      </c>
      <c r="J14" s="8">
        <f t="shared" si="11"/>
        <v>0</v>
      </c>
      <c r="K14" s="8">
        <f t="shared" si="8"/>
        <v>0</v>
      </c>
      <c r="L14" s="8">
        <f t="shared" si="1"/>
        <v>11388373.265901685</v>
      </c>
      <c r="M14" s="142">
        <f t="shared" si="2"/>
        <v>2.1300000000000065E-2</v>
      </c>
      <c r="N14" s="106">
        <f t="shared" si="9"/>
        <v>1.9339153566429071E-3</v>
      </c>
      <c r="Q14" s="1">
        <v>11485385.747457882</v>
      </c>
      <c r="S14" s="1">
        <f t="shared" si="10"/>
        <v>-97012.481556197628</v>
      </c>
    </row>
    <row r="15" spans="1:19" ht="12.75" customHeight="1" x14ac:dyDescent="0.2">
      <c r="A15" s="7" t="s">
        <v>9</v>
      </c>
      <c r="B15" s="8">
        <v>110841729.85806076</v>
      </c>
      <c r="C15" s="8">
        <f t="shared" si="0"/>
        <v>113202658.70403746</v>
      </c>
      <c r="D15" s="8">
        <v>82066610.089614019</v>
      </c>
      <c r="E15" s="8">
        <f t="shared" si="3"/>
        <v>-31136048.614423439</v>
      </c>
      <c r="F15" s="142">
        <f t="shared" si="4"/>
        <v>-0.27504697302054576</v>
      </c>
      <c r="G15" s="8">
        <f t="shared" si="5"/>
        <v>113202658.70403746</v>
      </c>
      <c r="H15" s="8">
        <f t="shared" si="6"/>
        <v>31136048.614423439</v>
      </c>
      <c r="I15" s="8">
        <f t="shared" si="7"/>
        <v>0</v>
      </c>
      <c r="J15" s="8">
        <f t="shared" si="11"/>
        <v>0</v>
      </c>
      <c r="K15" s="8">
        <f t="shared" si="8"/>
        <v>0</v>
      </c>
      <c r="L15" s="8">
        <f t="shared" si="1"/>
        <v>113202658.70403746</v>
      </c>
      <c r="M15" s="142">
        <f t="shared" si="2"/>
        <v>2.130000000000001E-2</v>
      </c>
      <c r="N15" s="106">
        <f t="shared" si="9"/>
        <v>1.9223497067490117E-2</v>
      </c>
      <c r="Q15" s="1">
        <v>114166981.75380258</v>
      </c>
      <c r="S15" s="1">
        <f t="shared" si="10"/>
        <v>-964323.04976512492</v>
      </c>
    </row>
    <row r="16" spans="1:19" ht="12.75" customHeight="1" x14ac:dyDescent="0.2">
      <c r="A16" s="7" t="s">
        <v>10</v>
      </c>
      <c r="B16" s="8">
        <v>15835320.345515708</v>
      </c>
      <c r="C16" s="8">
        <f t="shared" si="0"/>
        <v>16172612.668875191</v>
      </c>
      <c r="D16" s="8">
        <v>14273925.083036611</v>
      </c>
      <c r="E16" s="8">
        <f t="shared" si="3"/>
        <v>-1898687.5858385805</v>
      </c>
      <c r="F16" s="142">
        <f t="shared" si="4"/>
        <v>-0.11740141340877328</v>
      </c>
      <c r="G16" s="8">
        <f t="shared" si="5"/>
        <v>16172612.668875191</v>
      </c>
      <c r="H16" s="8">
        <f t="shared" si="6"/>
        <v>1898687.5858385805</v>
      </c>
      <c r="I16" s="8">
        <f t="shared" si="7"/>
        <v>0</v>
      </c>
      <c r="J16" s="8">
        <f t="shared" si="11"/>
        <v>0</v>
      </c>
      <c r="K16" s="8">
        <f t="shared" si="8"/>
        <v>0</v>
      </c>
      <c r="L16" s="8">
        <f t="shared" si="1"/>
        <v>16172612.668875191</v>
      </c>
      <c r="M16" s="142">
        <f t="shared" si="2"/>
        <v>2.1299999999999954E-2</v>
      </c>
      <c r="N16" s="106">
        <f t="shared" si="9"/>
        <v>2.7463504459430818E-3</v>
      </c>
      <c r="Q16" s="1">
        <v>16310379.955881178</v>
      </c>
      <c r="S16" s="1">
        <f t="shared" si="10"/>
        <v>-137767.28700598702</v>
      </c>
    </row>
    <row r="17" spans="1:19" s="9" customFormat="1" ht="12.75" customHeight="1" x14ac:dyDescent="0.2">
      <c r="A17" s="7" t="s">
        <v>11</v>
      </c>
      <c r="B17" s="8">
        <v>22314602.32351334</v>
      </c>
      <c r="C17" s="8">
        <f t="shared" si="0"/>
        <v>22789903.353004176</v>
      </c>
      <c r="D17" s="8">
        <v>18430456.250608347</v>
      </c>
      <c r="E17" s="8">
        <f t="shared" si="3"/>
        <v>-4359447.1023958288</v>
      </c>
      <c r="F17" s="142">
        <f t="shared" si="4"/>
        <v>-0.19128852961200313</v>
      </c>
      <c r="G17" s="8">
        <f t="shared" si="5"/>
        <v>22789903.353004176</v>
      </c>
      <c r="H17" s="8">
        <f t="shared" si="6"/>
        <v>4359447.1023958288</v>
      </c>
      <c r="I17" s="8">
        <f t="shared" si="7"/>
        <v>0</v>
      </c>
      <c r="J17" s="8">
        <f t="shared" si="11"/>
        <v>0</v>
      </c>
      <c r="K17" s="8">
        <f t="shared" si="8"/>
        <v>0</v>
      </c>
      <c r="L17" s="8">
        <f t="shared" si="1"/>
        <v>22789903.353004176</v>
      </c>
      <c r="M17" s="142">
        <f t="shared" si="2"/>
        <v>2.1300000000000083E-2</v>
      </c>
      <c r="N17" s="106">
        <f t="shared" si="9"/>
        <v>3.8700649374344928E-3</v>
      </c>
      <c r="Q17" s="9">
        <v>22984040.393218741</v>
      </c>
      <c r="S17" s="1">
        <f t="shared" si="10"/>
        <v>-194137.04021456465</v>
      </c>
    </row>
    <row r="18" spans="1:19" ht="12.75" customHeight="1" x14ac:dyDescent="0.2">
      <c r="A18" s="7" t="s">
        <v>12</v>
      </c>
      <c r="B18" s="8">
        <v>56271860.568283163</v>
      </c>
      <c r="C18" s="8">
        <f t="shared" si="0"/>
        <v>57470451.198387593</v>
      </c>
      <c r="D18" s="8">
        <v>40945205.403442107</v>
      </c>
      <c r="E18" s="8">
        <f t="shared" si="3"/>
        <v>-16525245.794945486</v>
      </c>
      <c r="F18" s="142">
        <f t="shared" si="4"/>
        <v>-0.28754334532541692</v>
      </c>
      <c r="G18" s="8">
        <f t="shared" si="5"/>
        <v>57470451.198387593</v>
      </c>
      <c r="H18" s="8">
        <f t="shared" si="6"/>
        <v>16525245.794945486</v>
      </c>
      <c r="I18" s="8">
        <f t="shared" si="7"/>
        <v>0</v>
      </c>
      <c r="J18" s="8">
        <f t="shared" si="11"/>
        <v>0</v>
      </c>
      <c r="K18" s="8">
        <f t="shared" si="8"/>
        <v>0</v>
      </c>
      <c r="L18" s="8">
        <f t="shared" si="1"/>
        <v>57470451.198387593</v>
      </c>
      <c r="M18" s="142">
        <f t="shared" si="2"/>
        <v>2.1299999999999975E-2</v>
      </c>
      <c r="N18" s="106">
        <f t="shared" si="9"/>
        <v>9.7593383647281325E-3</v>
      </c>
      <c r="Q18" s="1">
        <v>57960016.385331661</v>
      </c>
      <c r="S18" s="1">
        <f t="shared" si="10"/>
        <v>-489565.18694406748</v>
      </c>
    </row>
    <row r="19" spans="1:19" ht="12.75" customHeight="1" x14ac:dyDescent="0.2">
      <c r="A19" s="7" t="s">
        <v>13</v>
      </c>
      <c r="B19" s="8">
        <v>28631660.17332821</v>
      </c>
      <c r="C19" s="8">
        <f t="shared" si="0"/>
        <v>29241514.535020102</v>
      </c>
      <c r="D19" s="8">
        <v>26019199.805279799</v>
      </c>
      <c r="E19" s="8">
        <f t="shared" si="3"/>
        <v>-3222314.729740303</v>
      </c>
      <c r="F19" s="142">
        <f t="shared" si="4"/>
        <v>-0.11019657432179882</v>
      </c>
      <c r="G19" s="8">
        <f t="shared" si="5"/>
        <v>29241514.535020102</v>
      </c>
      <c r="H19" s="8">
        <f t="shared" si="6"/>
        <v>3222314.729740303</v>
      </c>
      <c r="I19" s="8">
        <f t="shared" si="7"/>
        <v>0</v>
      </c>
      <c r="J19" s="8">
        <f t="shared" si="11"/>
        <v>0</v>
      </c>
      <c r="K19" s="8">
        <f t="shared" si="8"/>
        <v>0</v>
      </c>
      <c r="L19" s="8">
        <f t="shared" si="1"/>
        <v>29241514.535020102</v>
      </c>
      <c r="M19" s="142">
        <f t="shared" si="2"/>
        <v>2.1300000000000045E-2</v>
      </c>
      <c r="N19" s="106">
        <f t="shared" si="9"/>
        <v>4.9656445824525497E-3</v>
      </c>
      <c r="Q19" s="1">
        <v>29490609.978528056</v>
      </c>
      <c r="S19" s="1">
        <f t="shared" si="10"/>
        <v>-249095.44350795448</v>
      </c>
    </row>
    <row r="20" spans="1:19" ht="12.75" customHeight="1" x14ac:dyDescent="0.2">
      <c r="A20" s="7" t="s">
        <v>14</v>
      </c>
      <c r="B20" s="8">
        <v>149408835.46242213</v>
      </c>
      <c r="C20" s="8">
        <f t="shared" si="0"/>
        <v>152591243.65777174</v>
      </c>
      <c r="D20" s="8">
        <v>137679221.14134926</v>
      </c>
      <c r="E20" s="8">
        <f t="shared" si="3"/>
        <v>-14912022.51642248</v>
      </c>
      <c r="F20" s="142">
        <f t="shared" si="4"/>
        <v>-9.7725283305684529E-2</v>
      </c>
      <c r="G20" s="8">
        <f t="shared" si="5"/>
        <v>152591243.65777174</v>
      </c>
      <c r="H20" s="8">
        <f t="shared" si="6"/>
        <v>14912022.51642248</v>
      </c>
      <c r="I20" s="8">
        <f t="shared" si="7"/>
        <v>0</v>
      </c>
      <c r="J20" s="8">
        <f t="shared" si="11"/>
        <v>0</v>
      </c>
      <c r="K20" s="8">
        <f t="shared" si="8"/>
        <v>0</v>
      </c>
      <c r="L20" s="8">
        <f t="shared" si="1"/>
        <v>152591243.65777174</v>
      </c>
      <c r="M20" s="142">
        <f t="shared" si="2"/>
        <v>2.1300000000000083E-2</v>
      </c>
      <c r="N20" s="106">
        <f t="shared" si="9"/>
        <v>2.5912265299783327E-2</v>
      </c>
      <c r="Q20" s="1">
        <v>153891100.5262948</v>
      </c>
      <c r="S20" s="1">
        <f t="shared" si="10"/>
        <v>-1299856.8685230613</v>
      </c>
    </row>
    <row r="21" spans="1:19" ht="12.75" customHeight="1" x14ac:dyDescent="0.2">
      <c r="A21" s="7" t="s">
        <v>15</v>
      </c>
      <c r="B21" s="8">
        <v>18708409.55519338</v>
      </c>
      <c r="C21" s="8">
        <f t="shared" si="0"/>
        <v>19106898.678718999</v>
      </c>
      <c r="D21" s="8">
        <v>17490564.617153849</v>
      </c>
      <c r="E21" s="8">
        <f t="shared" si="3"/>
        <v>-1616334.0615651496</v>
      </c>
      <c r="F21" s="142">
        <f t="shared" si="4"/>
        <v>-8.4594265597137452E-2</v>
      </c>
      <c r="G21" s="8">
        <f t="shared" si="5"/>
        <v>19106898.678718999</v>
      </c>
      <c r="H21" s="8">
        <f t="shared" si="6"/>
        <v>1616334.0615651496</v>
      </c>
      <c r="I21" s="8">
        <f t="shared" si="7"/>
        <v>0</v>
      </c>
      <c r="J21" s="8">
        <f t="shared" si="11"/>
        <v>0</v>
      </c>
      <c r="K21" s="8">
        <f t="shared" si="8"/>
        <v>0</v>
      </c>
      <c r="L21" s="8">
        <f t="shared" si="1"/>
        <v>19106898.678718999</v>
      </c>
      <c r="M21" s="142">
        <f t="shared" si="2"/>
        <v>2.1300000000000027E-2</v>
      </c>
      <c r="N21" s="106">
        <f t="shared" si="9"/>
        <v>3.2446359027615787E-3</v>
      </c>
      <c r="Q21" s="1">
        <v>19269661.841849182</v>
      </c>
      <c r="S21" s="1">
        <f t="shared" si="10"/>
        <v>-162763.16313018277</v>
      </c>
    </row>
    <row r="22" spans="1:19" ht="12.75" customHeight="1" x14ac:dyDescent="0.2">
      <c r="A22" s="7" t="s">
        <v>16</v>
      </c>
      <c r="B22" s="8">
        <v>13941788.136940531</v>
      </c>
      <c r="C22" s="8">
        <f t="shared" si="0"/>
        <v>14238748.224257365</v>
      </c>
      <c r="D22" s="8">
        <v>7012796.2145344261</v>
      </c>
      <c r="E22" s="8">
        <f t="shared" si="3"/>
        <v>-7225952.0097229388</v>
      </c>
      <c r="F22" s="142">
        <f t="shared" si="4"/>
        <v>-0.50748506089971368</v>
      </c>
      <c r="G22" s="8">
        <f t="shared" si="5"/>
        <v>14238748.224257365</v>
      </c>
      <c r="H22" s="8">
        <f t="shared" si="6"/>
        <v>7225952.0097229388</v>
      </c>
      <c r="I22" s="8">
        <f t="shared" si="7"/>
        <v>0</v>
      </c>
      <c r="J22" s="8">
        <f t="shared" si="11"/>
        <v>0</v>
      </c>
      <c r="K22" s="8">
        <f t="shared" si="8"/>
        <v>0</v>
      </c>
      <c r="L22" s="8">
        <f t="shared" si="1"/>
        <v>14238748.224257365</v>
      </c>
      <c r="M22" s="142">
        <f t="shared" si="2"/>
        <v>2.130000000000001E-2</v>
      </c>
      <c r="N22" s="106">
        <f t="shared" si="9"/>
        <v>2.4179514674594759E-3</v>
      </c>
      <c r="Q22" s="1">
        <v>14360041.781048747</v>
      </c>
      <c r="S22" s="1">
        <f t="shared" si="10"/>
        <v>-121293.55679138191</v>
      </c>
    </row>
    <row r="23" spans="1:19" ht="12.75" customHeight="1" x14ac:dyDescent="0.2">
      <c r="A23" s="7" t="s">
        <v>17</v>
      </c>
      <c r="B23" s="8">
        <v>122271352.16352755</v>
      </c>
      <c r="C23" s="8">
        <f t="shared" si="0"/>
        <v>124875731.96461068</v>
      </c>
      <c r="D23" s="8">
        <v>102538811.51127173</v>
      </c>
      <c r="E23" s="8">
        <f t="shared" si="3"/>
        <v>-22336920.453338951</v>
      </c>
      <c r="F23" s="142">
        <f t="shared" si="4"/>
        <v>-0.17887318938534152</v>
      </c>
      <c r="G23" s="8">
        <f t="shared" si="5"/>
        <v>124875731.96461068</v>
      </c>
      <c r="H23" s="8">
        <f t="shared" si="6"/>
        <v>22336920.453338951</v>
      </c>
      <c r="I23" s="8">
        <f t="shared" si="7"/>
        <v>0</v>
      </c>
      <c r="J23" s="8">
        <f t="shared" si="11"/>
        <v>0</v>
      </c>
      <c r="K23" s="8">
        <f t="shared" si="8"/>
        <v>0</v>
      </c>
      <c r="L23" s="8">
        <f t="shared" si="1"/>
        <v>124875731.96461068</v>
      </c>
      <c r="M23" s="142">
        <f t="shared" si="2"/>
        <v>2.1299999999999965E-2</v>
      </c>
      <c r="N23" s="106">
        <f t="shared" si="9"/>
        <v>2.120575872249154E-2</v>
      </c>
      <c r="Q23" s="1">
        <v>125939492.72843337</v>
      </c>
      <c r="S23" s="1">
        <f t="shared" si="10"/>
        <v>-1063760.7638226897</v>
      </c>
    </row>
    <row r="24" spans="1:19" ht="12.75" customHeight="1" x14ac:dyDescent="0.2">
      <c r="A24" s="7" t="s">
        <v>18</v>
      </c>
      <c r="B24" s="8">
        <v>125255488.39178734</v>
      </c>
      <c r="C24" s="8">
        <f t="shared" si="0"/>
        <v>127923430.2945324</v>
      </c>
      <c r="D24" s="8">
        <v>150934963.55852169</v>
      </c>
      <c r="E24" s="8">
        <f t="shared" si="3"/>
        <v>23011533.263989285</v>
      </c>
      <c r="F24" s="142">
        <f t="shared" si="4"/>
        <v>0.17988521110641936</v>
      </c>
      <c r="G24" s="8">
        <f t="shared" si="5"/>
        <v>0</v>
      </c>
      <c r="H24" s="8">
        <f t="shared" si="6"/>
        <v>0</v>
      </c>
      <c r="I24" s="8">
        <f t="shared" si="7"/>
        <v>150934963.55852169</v>
      </c>
      <c r="J24" s="8">
        <f t="shared" si="11"/>
        <v>23011533.263989285</v>
      </c>
      <c r="K24" s="8">
        <f t="shared" si="8"/>
        <v>18706979.426196374</v>
      </c>
      <c r="L24" s="8">
        <f t="shared" si="1"/>
        <v>132227984.13232532</v>
      </c>
      <c r="M24" s="142">
        <f t="shared" si="2"/>
        <v>5.5666189402644603E-2</v>
      </c>
      <c r="N24" s="106">
        <f t="shared" si="9"/>
        <v>2.2454280617679762E-2</v>
      </c>
      <c r="Q24" s="1">
        <v>129013153.04354095</v>
      </c>
      <c r="S24" s="1">
        <f t="shared" si="10"/>
        <v>3214831.0887843668</v>
      </c>
    </row>
    <row r="25" spans="1:19" ht="12.75" customHeight="1" x14ac:dyDescent="0.2">
      <c r="A25" s="7" t="s">
        <v>19</v>
      </c>
      <c r="B25" s="8">
        <v>23500596.336815316</v>
      </c>
      <c r="C25" s="8">
        <f t="shared" si="0"/>
        <v>24001159.038789481</v>
      </c>
      <c r="D25" s="8">
        <v>15746341.962374834</v>
      </c>
      <c r="E25" s="8">
        <f t="shared" si="3"/>
        <v>-8254817.0764146466</v>
      </c>
      <c r="F25" s="142">
        <f t="shared" si="4"/>
        <v>-0.34393410181040096</v>
      </c>
      <c r="G25" s="8">
        <f t="shared" si="5"/>
        <v>24001159.038789481</v>
      </c>
      <c r="H25" s="8">
        <f t="shared" si="6"/>
        <v>8254817.0764146466</v>
      </c>
      <c r="I25" s="8">
        <f t="shared" si="7"/>
        <v>0</v>
      </c>
      <c r="J25" s="8">
        <f t="shared" si="11"/>
        <v>0</v>
      </c>
      <c r="K25" s="8">
        <f t="shared" si="8"/>
        <v>0</v>
      </c>
      <c r="L25" s="8">
        <f t="shared" si="1"/>
        <v>24001159.038789481</v>
      </c>
      <c r="M25" s="142">
        <f t="shared" si="2"/>
        <v>2.1299999999999934E-2</v>
      </c>
      <c r="N25" s="106">
        <f t="shared" si="9"/>
        <v>4.0757541888199293E-3</v>
      </c>
      <c r="Q25" s="1">
        <v>24205614.226919774</v>
      </c>
      <c r="S25" s="1">
        <f t="shared" si="10"/>
        <v>-204455.18813029304</v>
      </c>
    </row>
    <row r="26" spans="1:19" ht="12.75" customHeight="1" x14ac:dyDescent="0.2">
      <c r="A26" s="7" t="s">
        <v>20</v>
      </c>
      <c r="B26" s="8">
        <v>319832585.60071099</v>
      </c>
      <c r="C26" s="8">
        <f t="shared" si="0"/>
        <v>326645019.6740061</v>
      </c>
      <c r="D26" s="8">
        <v>294070796.03570855</v>
      </c>
      <c r="E26" s="8">
        <f t="shared" si="3"/>
        <v>-32574223.638297558</v>
      </c>
      <c r="F26" s="142">
        <f t="shared" si="4"/>
        <v>-9.9723619453334536E-2</v>
      </c>
      <c r="G26" s="8">
        <f t="shared" si="5"/>
        <v>326645019.6740061</v>
      </c>
      <c r="H26" s="8">
        <f t="shared" si="6"/>
        <v>32574223.638297558</v>
      </c>
      <c r="I26" s="8">
        <f t="shared" si="7"/>
        <v>0</v>
      </c>
      <c r="J26" s="8">
        <f t="shared" si="11"/>
        <v>0</v>
      </c>
      <c r="K26" s="8">
        <f t="shared" si="8"/>
        <v>0</v>
      </c>
      <c r="L26" s="8">
        <f t="shared" si="1"/>
        <v>326645019.6740061</v>
      </c>
      <c r="M26" s="142">
        <f t="shared" si="2"/>
        <v>2.1299999999999913E-2</v>
      </c>
      <c r="N26" s="106">
        <f t="shared" si="9"/>
        <v>5.5469188177199175E-2</v>
      </c>
      <c r="Q26" s="1">
        <v>329427563.16873235</v>
      </c>
      <c r="S26" s="1">
        <f t="shared" si="10"/>
        <v>-2782543.4947262406</v>
      </c>
    </row>
    <row r="27" spans="1:19" s="9" customFormat="1" ht="12.75" customHeight="1" x14ac:dyDescent="0.2">
      <c r="A27" s="7" t="s">
        <v>21</v>
      </c>
      <c r="B27" s="8">
        <v>47429760.11400269</v>
      </c>
      <c r="C27" s="8">
        <f t="shared" si="0"/>
        <v>48440014.00443095</v>
      </c>
      <c r="D27" s="8">
        <v>38176505.5704979</v>
      </c>
      <c r="E27" s="8">
        <f t="shared" si="3"/>
        <v>-10263508.433933049</v>
      </c>
      <c r="F27" s="142">
        <f t="shared" si="4"/>
        <v>-0.21188078998065971</v>
      </c>
      <c r="G27" s="8">
        <f t="shared" si="5"/>
        <v>48440014.00443095</v>
      </c>
      <c r="H27" s="8">
        <f t="shared" si="6"/>
        <v>10263508.433933049</v>
      </c>
      <c r="I27" s="8">
        <f t="shared" si="7"/>
        <v>0</v>
      </c>
      <c r="J27" s="8">
        <f t="shared" si="11"/>
        <v>0</v>
      </c>
      <c r="K27" s="8">
        <f t="shared" si="8"/>
        <v>0</v>
      </c>
      <c r="L27" s="8">
        <f t="shared" si="1"/>
        <v>48440014.00443095</v>
      </c>
      <c r="M27" s="142">
        <f t="shared" si="2"/>
        <v>2.1300000000000055E-2</v>
      </c>
      <c r="N27" s="106">
        <f t="shared" si="9"/>
        <v>8.2258356634352364E-3</v>
      </c>
      <c r="Q27" s="9">
        <v>48852652.917422771</v>
      </c>
      <c r="S27" s="1">
        <f t="shared" si="10"/>
        <v>-412638.91299182177</v>
      </c>
    </row>
    <row r="28" spans="1:19" ht="12.75" customHeight="1" x14ac:dyDescent="0.2">
      <c r="A28" s="7" t="s">
        <v>22</v>
      </c>
      <c r="B28" s="8">
        <v>7607753.7088561226</v>
      </c>
      <c r="C28" s="8">
        <f t="shared" si="0"/>
        <v>7769798.8628547583</v>
      </c>
      <c r="D28" s="8">
        <v>3177580.4053324643</v>
      </c>
      <c r="E28" s="8">
        <f t="shared" si="3"/>
        <v>-4592218.4575222936</v>
      </c>
      <c r="F28" s="142">
        <f t="shared" si="4"/>
        <v>-0.59103440624137771</v>
      </c>
      <c r="G28" s="8">
        <f t="shared" si="5"/>
        <v>7769798.8628547583</v>
      </c>
      <c r="H28" s="8">
        <f t="shared" si="6"/>
        <v>4592218.4575222936</v>
      </c>
      <c r="I28" s="8">
        <f t="shared" si="7"/>
        <v>0</v>
      </c>
      <c r="J28" s="8">
        <f t="shared" si="11"/>
        <v>0</v>
      </c>
      <c r="K28" s="8">
        <f t="shared" si="8"/>
        <v>0</v>
      </c>
      <c r="L28" s="8">
        <f t="shared" si="1"/>
        <v>7769798.8628547583</v>
      </c>
      <c r="M28" s="142">
        <f t="shared" si="2"/>
        <v>2.1300000000000038E-2</v>
      </c>
      <c r="N28" s="106">
        <f t="shared" si="9"/>
        <v>1.319427541411175E-3</v>
      </c>
      <c r="Q28" s="1">
        <v>7835986.3201218061</v>
      </c>
      <c r="S28" s="1">
        <f t="shared" si="10"/>
        <v>-66187.457267047837</v>
      </c>
    </row>
    <row r="29" spans="1:19" ht="12.75" customHeight="1" x14ac:dyDescent="0.2">
      <c r="A29" s="7" t="s">
        <v>23</v>
      </c>
      <c r="B29" s="8">
        <v>34813380.610191517</v>
      </c>
      <c r="C29" s="8">
        <f t="shared" si="0"/>
        <v>35554905.617188595</v>
      </c>
      <c r="D29" s="8">
        <v>30207207.850432798</v>
      </c>
      <c r="E29" s="8">
        <f t="shared" si="3"/>
        <v>-5347697.766755797</v>
      </c>
      <c r="F29" s="142">
        <f t="shared" si="4"/>
        <v>-0.15040674905266846</v>
      </c>
      <c r="G29" s="8">
        <f t="shared" si="5"/>
        <v>35554905.617188595</v>
      </c>
      <c r="H29" s="8">
        <f t="shared" si="6"/>
        <v>5347697.766755797</v>
      </c>
      <c r="I29" s="8">
        <f t="shared" si="7"/>
        <v>0</v>
      </c>
      <c r="J29" s="8">
        <f t="shared" si="11"/>
        <v>0</v>
      </c>
      <c r="K29" s="8">
        <f t="shared" si="8"/>
        <v>0</v>
      </c>
      <c r="L29" s="8">
        <f t="shared" si="1"/>
        <v>35554905.617188595</v>
      </c>
      <c r="M29" s="142">
        <f t="shared" si="2"/>
        <v>2.1299999999999982E-2</v>
      </c>
      <c r="N29" s="106">
        <f t="shared" si="9"/>
        <v>6.0377523963802068E-3</v>
      </c>
      <c r="Q29" s="1">
        <v>35857782.028497264</v>
      </c>
      <c r="S29" s="1">
        <f t="shared" si="10"/>
        <v>-302876.41130866855</v>
      </c>
    </row>
    <row r="30" spans="1:19" ht="12.75" customHeight="1" x14ac:dyDescent="0.2">
      <c r="A30" s="7" t="s">
        <v>24</v>
      </c>
      <c r="B30" s="8">
        <v>33532462.25583373</v>
      </c>
      <c r="C30" s="8">
        <f t="shared" si="0"/>
        <v>34246703.701882988</v>
      </c>
      <c r="D30" s="8">
        <v>26158804.920856293</v>
      </c>
      <c r="E30" s="8">
        <f t="shared" si="3"/>
        <v>-8087898.7810266949</v>
      </c>
      <c r="F30" s="142">
        <f t="shared" si="4"/>
        <v>-0.2361657592342821</v>
      </c>
      <c r="G30" s="8">
        <f t="shared" si="5"/>
        <v>34246703.701882988</v>
      </c>
      <c r="H30" s="8">
        <f t="shared" si="6"/>
        <v>8087898.7810266949</v>
      </c>
      <c r="I30" s="8">
        <f t="shared" si="7"/>
        <v>0</v>
      </c>
      <c r="J30" s="8">
        <f t="shared" si="11"/>
        <v>0</v>
      </c>
      <c r="K30" s="8">
        <f t="shared" si="8"/>
        <v>0</v>
      </c>
      <c r="L30" s="8">
        <f t="shared" si="1"/>
        <v>34246703.701882988</v>
      </c>
      <c r="M30" s="142">
        <f t="shared" si="2"/>
        <v>2.1299999999999989E-2</v>
      </c>
      <c r="N30" s="106">
        <f t="shared" si="9"/>
        <v>5.8156002316654982E-3</v>
      </c>
      <c r="Q30" s="1">
        <v>34538436.123508744</v>
      </c>
      <c r="S30" s="1">
        <f t="shared" si="10"/>
        <v>-291732.42162575573</v>
      </c>
    </row>
    <row r="31" spans="1:19" ht="12.75" customHeight="1" x14ac:dyDescent="0.2">
      <c r="A31" s="7" t="s">
        <v>25</v>
      </c>
      <c r="B31" s="8">
        <v>540679925.01703691</v>
      </c>
      <c r="C31" s="8">
        <f t="shared" si="0"/>
        <v>552196407.41989982</v>
      </c>
      <c r="D31" s="8">
        <v>476875548.31653869</v>
      </c>
      <c r="E31" s="8">
        <f t="shared" si="3"/>
        <v>-75320859.10336113</v>
      </c>
      <c r="F31" s="142">
        <f t="shared" si="4"/>
        <v>-0.13640229833311071</v>
      </c>
      <c r="G31" s="8">
        <f t="shared" si="5"/>
        <v>552196407.41989982</v>
      </c>
      <c r="H31" s="8">
        <f t="shared" si="6"/>
        <v>75320859.10336113</v>
      </c>
      <c r="I31" s="8">
        <f t="shared" si="7"/>
        <v>0</v>
      </c>
      <c r="J31" s="8">
        <f t="shared" si="11"/>
        <v>0</v>
      </c>
      <c r="K31" s="8">
        <f t="shared" si="8"/>
        <v>0</v>
      </c>
      <c r="L31" s="8">
        <f t="shared" si="1"/>
        <v>552196407.41989982</v>
      </c>
      <c r="M31" s="142">
        <f t="shared" si="2"/>
        <v>2.1300000000000038E-2</v>
      </c>
      <c r="N31" s="106">
        <f t="shared" si="9"/>
        <v>9.3771172340287312E-2</v>
      </c>
      <c r="Q31" s="1">
        <v>556900322.76754797</v>
      </c>
      <c r="S31" s="1">
        <f t="shared" si="10"/>
        <v>-4703915.3476481438</v>
      </c>
    </row>
    <row r="32" spans="1:19" ht="12.75" customHeight="1" x14ac:dyDescent="0.2">
      <c r="A32" s="7" t="s">
        <v>26</v>
      </c>
      <c r="B32" s="8">
        <v>14147343.927442599</v>
      </c>
      <c r="C32" s="8">
        <f t="shared" si="0"/>
        <v>14448682.353097126</v>
      </c>
      <c r="D32" s="8">
        <v>8087565.5687406054</v>
      </c>
      <c r="E32" s="8">
        <f t="shared" si="3"/>
        <v>-6361116.7843565205</v>
      </c>
      <c r="F32" s="142">
        <f t="shared" si="4"/>
        <v>-0.4402558398685395</v>
      </c>
      <c r="G32" s="8">
        <f t="shared" si="5"/>
        <v>14448682.353097126</v>
      </c>
      <c r="H32" s="8">
        <f t="shared" si="6"/>
        <v>6361116.7843565205</v>
      </c>
      <c r="I32" s="8">
        <f t="shared" si="7"/>
        <v>0</v>
      </c>
      <c r="J32" s="8">
        <f t="shared" si="11"/>
        <v>0</v>
      </c>
      <c r="K32" s="8">
        <f t="shared" si="8"/>
        <v>0</v>
      </c>
      <c r="L32" s="8">
        <f t="shared" si="1"/>
        <v>14448682.353097126</v>
      </c>
      <c r="M32" s="142">
        <f t="shared" si="2"/>
        <v>2.1299999999999961E-2</v>
      </c>
      <c r="N32" s="106">
        <f t="shared" si="9"/>
        <v>2.4536014085149087E-3</v>
      </c>
      <c r="Q32" s="1">
        <v>14571764.245265877</v>
      </c>
      <c r="S32" s="1">
        <f t="shared" si="10"/>
        <v>-123081.89216875099</v>
      </c>
    </row>
    <row r="33" spans="1:19" ht="12.75" customHeight="1" x14ac:dyDescent="0.2">
      <c r="A33" s="7" t="s">
        <v>27</v>
      </c>
      <c r="B33" s="8">
        <v>24352464.878900953</v>
      </c>
      <c r="C33" s="8">
        <f t="shared" si="0"/>
        <v>24871172.380821545</v>
      </c>
      <c r="D33" s="8">
        <v>20179713.300039228</v>
      </c>
      <c r="E33" s="8">
        <f t="shared" si="3"/>
        <v>-4691459.0807823166</v>
      </c>
      <c r="F33" s="142">
        <f t="shared" si="4"/>
        <v>-0.18863039542116464</v>
      </c>
      <c r="G33" s="8">
        <f t="shared" si="5"/>
        <v>24871172.380821545</v>
      </c>
      <c r="H33" s="8">
        <f t="shared" si="6"/>
        <v>4691459.0807823166</v>
      </c>
      <c r="I33" s="8">
        <f t="shared" si="7"/>
        <v>0</v>
      </c>
      <c r="J33" s="8">
        <f t="shared" si="11"/>
        <v>0</v>
      </c>
      <c r="K33" s="8">
        <f t="shared" si="8"/>
        <v>0</v>
      </c>
      <c r="L33" s="8">
        <f t="shared" si="1"/>
        <v>24871172.380821545</v>
      </c>
      <c r="M33" s="142">
        <f t="shared" si="2"/>
        <v>2.1300000000000072E-2</v>
      </c>
      <c r="N33" s="106">
        <f t="shared" si="9"/>
        <v>4.2234954090412365E-3</v>
      </c>
      <c r="Q33" s="1">
        <v>25083038.825267982</v>
      </c>
      <c r="S33" s="1">
        <f t="shared" si="10"/>
        <v>-211866.44444643706</v>
      </c>
    </row>
    <row r="34" spans="1:19" ht="12.75" customHeight="1" x14ac:dyDescent="0.2">
      <c r="A34" s="7" t="s">
        <v>28</v>
      </c>
      <c r="B34" s="8">
        <v>13152803.558522167</v>
      </c>
      <c r="C34" s="8">
        <f t="shared" si="0"/>
        <v>13432958.274318689</v>
      </c>
      <c r="D34" s="8">
        <v>12297233.336537581</v>
      </c>
      <c r="E34" s="8">
        <f t="shared" si="3"/>
        <v>-1135724.9377811085</v>
      </c>
      <c r="F34" s="142">
        <f t="shared" si="4"/>
        <v>-8.4547641300457457E-2</v>
      </c>
      <c r="G34" s="8">
        <f t="shared" si="5"/>
        <v>13432958.274318689</v>
      </c>
      <c r="H34" s="8">
        <f t="shared" si="6"/>
        <v>1135724.9377811085</v>
      </c>
      <c r="I34" s="8">
        <f t="shared" si="7"/>
        <v>0</v>
      </c>
      <c r="J34" s="8">
        <f t="shared" si="11"/>
        <v>0</v>
      </c>
      <c r="K34" s="8">
        <f t="shared" si="8"/>
        <v>0</v>
      </c>
      <c r="L34" s="8">
        <f t="shared" si="1"/>
        <v>13432958.274318689</v>
      </c>
      <c r="M34" s="142">
        <f t="shared" si="2"/>
        <v>2.1300000000000048E-2</v>
      </c>
      <c r="N34" s="106">
        <f t="shared" si="9"/>
        <v>2.2811163355200641E-3</v>
      </c>
      <c r="Q34" s="1">
        <v>13547387.665277831</v>
      </c>
      <c r="S34" s="1">
        <f t="shared" si="10"/>
        <v>-114429.39095914178</v>
      </c>
    </row>
    <row r="35" spans="1:19" ht="12.75" customHeight="1" x14ac:dyDescent="0.2">
      <c r="A35" s="7" t="s">
        <v>29</v>
      </c>
      <c r="B35" s="8">
        <v>19495619.812534947</v>
      </c>
      <c r="C35" s="8">
        <f t="shared" si="0"/>
        <v>19910876.514541943</v>
      </c>
      <c r="D35" s="8">
        <v>13846281.057571605</v>
      </c>
      <c r="E35" s="8">
        <f t="shared" si="3"/>
        <v>-6064595.4569703378</v>
      </c>
      <c r="F35" s="142">
        <f t="shared" si="4"/>
        <v>-0.30458706589541901</v>
      </c>
      <c r="G35" s="8">
        <f t="shared" si="5"/>
        <v>19910876.514541943</v>
      </c>
      <c r="H35" s="8">
        <f t="shared" si="6"/>
        <v>6064595.4569703378</v>
      </c>
      <c r="I35" s="8">
        <f t="shared" si="7"/>
        <v>0</v>
      </c>
      <c r="J35" s="8">
        <f t="shared" si="11"/>
        <v>0</v>
      </c>
      <c r="K35" s="8">
        <f t="shared" si="8"/>
        <v>0</v>
      </c>
      <c r="L35" s="8">
        <f t="shared" si="1"/>
        <v>19910876.514541943</v>
      </c>
      <c r="M35" s="142">
        <f t="shared" si="2"/>
        <v>2.1300000000000065E-2</v>
      </c>
      <c r="N35" s="106">
        <f t="shared" si="9"/>
        <v>3.3811633107412482E-3</v>
      </c>
      <c r="Q35" s="1">
        <v>20080488.406910997</v>
      </c>
      <c r="S35" s="1">
        <f t="shared" si="10"/>
        <v>-169611.89236905426</v>
      </c>
    </row>
    <row r="36" spans="1:19" ht="12.75" customHeight="1" x14ac:dyDescent="0.2">
      <c r="A36" s="7" t="s">
        <v>30</v>
      </c>
      <c r="B36" s="8">
        <v>17926781.724504802</v>
      </c>
      <c r="C36" s="8">
        <f t="shared" si="0"/>
        <v>18308622.175236754</v>
      </c>
      <c r="D36" s="8">
        <v>15839146.516252169</v>
      </c>
      <c r="E36" s="8">
        <f t="shared" si="3"/>
        <v>-2469475.6589845847</v>
      </c>
      <c r="F36" s="142">
        <f t="shared" si="4"/>
        <v>-0.13488047518532897</v>
      </c>
      <c r="G36" s="8">
        <f t="shared" si="5"/>
        <v>18308622.175236754</v>
      </c>
      <c r="H36" s="8">
        <f t="shared" si="6"/>
        <v>2469475.6589845847</v>
      </c>
      <c r="I36" s="8">
        <f t="shared" si="7"/>
        <v>0</v>
      </c>
      <c r="J36" s="8">
        <f t="shared" si="11"/>
        <v>0</v>
      </c>
      <c r="K36" s="8">
        <f t="shared" si="8"/>
        <v>0</v>
      </c>
      <c r="L36" s="8">
        <f t="shared" si="1"/>
        <v>18308622.175236754</v>
      </c>
      <c r="M36" s="142">
        <f t="shared" si="2"/>
        <v>2.1299999999999968E-2</v>
      </c>
      <c r="N36" s="106">
        <f t="shared" si="9"/>
        <v>3.1090766659078077E-3</v>
      </c>
      <c r="Q36" s="1">
        <v>18464585.176239945</v>
      </c>
      <c r="S36" s="1">
        <f t="shared" si="10"/>
        <v>-155963.00100319088</v>
      </c>
    </row>
    <row r="37" spans="1:19" ht="12.75" customHeight="1" x14ac:dyDescent="0.2">
      <c r="A37" s="7" t="s">
        <v>31</v>
      </c>
      <c r="B37" s="8">
        <v>170460700.09224397</v>
      </c>
      <c r="C37" s="8">
        <f t="shared" si="0"/>
        <v>174091513.00420877</v>
      </c>
      <c r="D37" s="8">
        <v>158373620.65548122</v>
      </c>
      <c r="E37" s="8">
        <f t="shared" si="3"/>
        <v>-15717892.348727554</v>
      </c>
      <c r="F37" s="142">
        <f t="shared" si="4"/>
        <v>-9.0285230322213139E-2</v>
      </c>
      <c r="G37" s="8">
        <f t="shared" si="5"/>
        <v>174091513.00420877</v>
      </c>
      <c r="H37" s="8">
        <f t="shared" si="6"/>
        <v>15717892.348727554</v>
      </c>
      <c r="I37" s="8">
        <f t="shared" si="7"/>
        <v>0</v>
      </c>
      <c r="J37" s="8">
        <f t="shared" si="11"/>
        <v>0</v>
      </c>
      <c r="K37" s="8">
        <f t="shared" si="8"/>
        <v>0</v>
      </c>
      <c r="L37" s="8">
        <f t="shared" si="1"/>
        <v>174091513.00420877</v>
      </c>
      <c r="M37" s="142">
        <f t="shared" si="2"/>
        <v>2.1300000000000045E-2</v>
      </c>
      <c r="N37" s="106">
        <f t="shared" si="9"/>
        <v>2.9563331179888307E-2</v>
      </c>
      <c r="Q37" s="1">
        <v>175574521.09501129</v>
      </c>
      <c r="S37" s="1">
        <f t="shared" si="10"/>
        <v>-1483008.0908025205</v>
      </c>
    </row>
    <row r="38" spans="1:19" ht="12.75" customHeight="1" x14ac:dyDescent="0.2">
      <c r="A38" s="7" t="s">
        <v>32</v>
      </c>
      <c r="B38" s="8">
        <v>33218923.200304888</v>
      </c>
      <c r="C38" s="8">
        <f t="shared" si="0"/>
        <v>33926486.264471382</v>
      </c>
      <c r="D38" s="8">
        <v>25858664.804335572</v>
      </c>
      <c r="E38" s="8">
        <f t="shared" si="3"/>
        <v>-8067821.4601358101</v>
      </c>
      <c r="F38" s="142">
        <f t="shared" si="4"/>
        <v>-0.23780303675552228</v>
      </c>
      <c r="G38" s="8">
        <f t="shared" si="5"/>
        <v>33926486.264471382</v>
      </c>
      <c r="H38" s="8">
        <f t="shared" si="6"/>
        <v>8067821.4601358101</v>
      </c>
      <c r="I38" s="8">
        <f t="shared" si="7"/>
        <v>0</v>
      </c>
      <c r="J38" s="8">
        <f t="shared" si="11"/>
        <v>0</v>
      </c>
      <c r="K38" s="8">
        <f t="shared" si="8"/>
        <v>0</v>
      </c>
      <c r="L38" s="8">
        <f t="shared" si="1"/>
        <v>33926486.264471382</v>
      </c>
      <c r="M38" s="142">
        <f t="shared" si="2"/>
        <v>2.1299999999999989E-2</v>
      </c>
      <c r="N38" s="106">
        <f t="shared" si="9"/>
        <v>5.7612225426649693E-3</v>
      </c>
      <c r="Q38" s="1">
        <v>34215490.896314032</v>
      </c>
      <c r="S38" s="1">
        <f t="shared" si="10"/>
        <v>-289004.63184265047</v>
      </c>
    </row>
    <row r="39" spans="1:19" s="9" customFormat="1" ht="12.75" customHeight="1" x14ac:dyDescent="0.2">
      <c r="A39" s="7" t="s">
        <v>33</v>
      </c>
      <c r="B39" s="8">
        <v>121794103.69484355</v>
      </c>
      <c r="C39" s="8">
        <f t="shared" si="0"/>
        <v>124388318.10354371</v>
      </c>
      <c r="D39" s="8">
        <v>104006762.35230422</v>
      </c>
      <c r="E39" s="8">
        <f t="shared" si="3"/>
        <v>-20381555.751239493</v>
      </c>
      <c r="F39" s="142">
        <f t="shared" si="4"/>
        <v>-0.16385425948338184</v>
      </c>
      <c r="G39" s="8">
        <f t="shared" si="5"/>
        <v>124388318.10354371</v>
      </c>
      <c r="H39" s="8">
        <f t="shared" si="6"/>
        <v>20381555.751239493</v>
      </c>
      <c r="I39" s="8">
        <f t="shared" si="7"/>
        <v>0</v>
      </c>
      <c r="J39" s="8">
        <f t="shared" si="11"/>
        <v>0</v>
      </c>
      <c r="K39" s="8">
        <f t="shared" si="8"/>
        <v>0</v>
      </c>
      <c r="L39" s="8">
        <f t="shared" si="1"/>
        <v>124388318.10354371</v>
      </c>
      <c r="M39" s="142">
        <f t="shared" si="2"/>
        <v>2.1300000000000006E-2</v>
      </c>
      <c r="N39" s="106">
        <f t="shared" si="9"/>
        <v>2.1122988591152386E-2</v>
      </c>
      <c r="Q39" s="9">
        <v>125447926.80568886</v>
      </c>
      <c r="S39" s="1">
        <f t="shared" si="10"/>
        <v>-1059608.7021451443</v>
      </c>
    </row>
    <row r="40" spans="1:19" ht="12.75" customHeight="1" x14ac:dyDescent="0.2">
      <c r="A40" s="7" t="s">
        <v>34</v>
      </c>
      <c r="B40" s="8">
        <v>24271026.701176237</v>
      </c>
      <c r="C40" s="8">
        <f t="shared" si="0"/>
        <v>24787999.56991129</v>
      </c>
      <c r="D40" s="8">
        <v>22852404.368864607</v>
      </c>
      <c r="E40" s="8">
        <f t="shared" si="3"/>
        <v>-1935595.2010466829</v>
      </c>
      <c r="F40" s="142">
        <f t="shared" si="4"/>
        <v>-7.8085978482757001E-2</v>
      </c>
      <c r="G40" s="8">
        <f t="shared" si="5"/>
        <v>24787999.56991129</v>
      </c>
      <c r="H40" s="8">
        <f t="shared" si="6"/>
        <v>1935595.2010466829</v>
      </c>
      <c r="I40" s="8">
        <f t="shared" si="7"/>
        <v>0</v>
      </c>
      <c r="J40" s="8">
        <f t="shared" si="11"/>
        <v>0</v>
      </c>
      <c r="K40" s="8">
        <f t="shared" si="8"/>
        <v>0</v>
      </c>
      <c r="L40" s="8">
        <f t="shared" si="1"/>
        <v>24787999.56991129</v>
      </c>
      <c r="M40" s="142">
        <f t="shared" si="2"/>
        <v>2.1299999999999951E-2</v>
      </c>
      <c r="N40" s="106">
        <f t="shared" si="9"/>
        <v>4.2093714272820413E-3</v>
      </c>
      <c r="Q40" s="1">
        <v>24999157.502211526</v>
      </c>
      <c r="S40" s="1">
        <f t="shared" si="10"/>
        <v>-211157.93230023608</v>
      </c>
    </row>
    <row r="41" spans="1:19" ht="12.75" customHeight="1" x14ac:dyDescent="0.2">
      <c r="A41" s="7" t="s">
        <v>35</v>
      </c>
      <c r="B41" s="8">
        <v>21272196.704864223</v>
      </c>
      <c r="C41" s="8">
        <f t="shared" si="0"/>
        <v>21725294.49467783</v>
      </c>
      <c r="D41" s="8">
        <v>22038916.92319762</v>
      </c>
      <c r="E41" s="8">
        <f t="shared" si="3"/>
        <v>313622.42851978913</v>
      </c>
      <c r="F41" s="142">
        <f t="shared" si="4"/>
        <v>1.4435819436031996E-2</v>
      </c>
      <c r="G41" s="8">
        <f t="shared" si="5"/>
        <v>0</v>
      </c>
      <c r="H41" s="8">
        <f t="shared" si="6"/>
        <v>0</v>
      </c>
      <c r="I41" s="8">
        <f t="shared" si="7"/>
        <v>22038916.92319762</v>
      </c>
      <c r="J41" s="8">
        <f t="shared" si="11"/>
        <v>313622.42851978913</v>
      </c>
      <c r="K41" s="8">
        <f t="shared" si="8"/>
        <v>254955.99317993232</v>
      </c>
      <c r="L41" s="8">
        <f t="shared" si="1"/>
        <v>21783960.930017687</v>
      </c>
      <c r="M41" s="142">
        <f t="shared" si="2"/>
        <v>2.4057892668717277E-2</v>
      </c>
      <c r="N41" s="106">
        <f t="shared" si="9"/>
        <v>3.699240935244737E-3</v>
      </c>
      <c r="Q41" s="1">
        <v>21925660.791132458</v>
      </c>
      <c r="S41" s="1">
        <f t="shared" si="10"/>
        <v>-141699.86111477017</v>
      </c>
    </row>
    <row r="42" spans="1:19" ht="12.75" customHeight="1" x14ac:dyDescent="0.2">
      <c r="A42" s="7" t="s">
        <v>36</v>
      </c>
      <c r="B42" s="8">
        <v>26227176.129624814</v>
      </c>
      <c r="C42" s="8">
        <f t="shared" si="0"/>
        <v>26785814.981185824</v>
      </c>
      <c r="D42" s="8">
        <v>22475350.207154226</v>
      </c>
      <c r="E42" s="8">
        <f t="shared" si="3"/>
        <v>-4310464.7740315981</v>
      </c>
      <c r="F42" s="142">
        <f t="shared" si="4"/>
        <v>-0.16092341327151105</v>
      </c>
      <c r="G42" s="8">
        <f t="shared" si="5"/>
        <v>26785814.981185824</v>
      </c>
      <c r="H42" s="8">
        <f t="shared" si="6"/>
        <v>4310464.7740315981</v>
      </c>
      <c r="I42" s="8">
        <f t="shared" si="7"/>
        <v>0</v>
      </c>
      <c r="J42" s="8">
        <f t="shared" si="11"/>
        <v>0</v>
      </c>
      <c r="K42" s="8">
        <f t="shared" si="8"/>
        <v>0</v>
      </c>
      <c r="L42" s="8">
        <f t="shared" si="1"/>
        <v>26785814.981185824</v>
      </c>
      <c r="M42" s="142">
        <f t="shared" si="2"/>
        <v>2.1300000000000052E-2</v>
      </c>
      <c r="N42" s="106">
        <f t="shared" si="9"/>
        <v>4.5486302321519033E-3</v>
      </c>
      <c r="Q42" s="1">
        <v>27013991.41351356</v>
      </c>
      <c r="S42" s="1">
        <f t="shared" si="10"/>
        <v>-228176.43232773617</v>
      </c>
    </row>
    <row r="43" spans="1:19" ht="12.75" customHeight="1" x14ac:dyDescent="0.2">
      <c r="A43" s="7" t="s">
        <v>37</v>
      </c>
      <c r="B43" s="8">
        <v>36942114.442961581</v>
      </c>
      <c r="C43" s="8">
        <f t="shared" si="0"/>
        <v>37728981.480596662</v>
      </c>
      <c r="D43" s="8">
        <v>28413755.681448471</v>
      </c>
      <c r="E43" s="8">
        <f t="shared" si="3"/>
        <v>-9315225.7991481908</v>
      </c>
      <c r="F43" s="142">
        <f t="shared" si="4"/>
        <v>-0.24689841690899725</v>
      </c>
      <c r="G43" s="8">
        <f t="shared" si="5"/>
        <v>37728981.480596662</v>
      </c>
      <c r="H43" s="8">
        <f t="shared" si="6"/>
        <v>9315225.7991481908</v>
      </c>
      <c r="I43" s="8">
        <f t="shared" si="7"/>
        <v>0</v>
      </c>
      <c r="J43" s="8">
        <f t="shared" si="11"/>
        <v>0</v>
      </c>
      <c r="K43" s="8">
        <f t="shared" si="8"/>
        <v>0</v>
      </c>
      <c r="L43" s="8">
        <f t="shared" si="1"/>
        <v>37728981.480596662</v>
      </c>
      <c r="M43" s="142">
        <f t="shared" si="2"/>
        <v>2.1299999999999968E-2</v>
      </c>
      <c r="N43" s="106">
        <f t="shared" si="9"/>
        <v>6.4069428505902316E-3</v>
      </c>
      <c r="Q43" s="1">
        <v>38050377.876250431</v>
      </c>
      <c r="S43" s="1">
        <f t="shared" si="10"/>
        <v>-321396.39565376937</v>
      </c>
    </row>
    <row r="44" spans="1:19" s="9" customFormat="1" ht="12.75" customHeight="1" x14ac:dyDescent="0.2">
      <c r="A44" s="7" t="s">
        <v>38</v>
      </c>
      <c r="B44" s="8">
        <v>86669611.896723509</v>
      </c>
      <c r="C44" s="8">
        <f t="shared" si="0"/>
        <v>88515674.63012372</v>
      </c>
      <c r="D44" s="8">
        <v>74367098.503024265</v>
      </c>
      <c r="E44" s="8">
        <f t="shared" si="3"/>
        <v>-14148576.127099454</v>
      </c>
      <c r="F44" s="142">
        <f t="shared" si="4"/>
        <v>-0.15984260625275062</v>
      </c>
      <c r="G44" s="8">
        <f t="shared" si="5"/>
        <v>88515674.63012372</v>
      </c>
      <c r="H44" s="8">
        <f t="shared" si="6"/>
        <v>14148576.127099454</v>
      </c>
      <c r="I44" s="8">
        <f t="shared" si="7"/>
        <v>0</v>
      </c>
      <c r="J44" s="8">
        <f t="shared" si="11"/>
        <v>0</v>
      </c>
      <c r="K44" s="8">
        <f t="shared" si="8"/>
        <v>0</v>
      </c>
      <c r="L44" s="8">
        <f t="shared" si="1"/>
        <v>88515674.63012372</v>
      </c>
      <c r="M44" s="142">
        <f t="shared" si="2"/>
        <v>2.1299999999999999E-2</v>
      </c>
      <c r="N44" s="106">
        <f t="shared" si="9"/>
        <v>1.5031279575577712E-2</v>
      </c>
      <c r="Q44" s="9">
        <v>89269700.253625214</v>
      </c>
      <c r="S44" s="1">
        <f t="shared" si="10"/>
        <v>-754025.62350149453</v>
      </c>
    </row>
    <row r="45" spans="1:19" ht="12.75" customHeight="1" x14ac:dyDescent="0.2">
      <c r="A45" s="7" t="s">
        <v>39</v>
      </c>
      <c r="B45" s="8">
        <v>1285278366.8103578</v>
      </c>
      <c r="C45" s="8">
        <f t="shared" si="0"/>
        <v>1312654796.0234184</v>
      </c>
      <c r="D45" s="8">
        <v>1475476575.3187225</v>
      </c>
      <c r="E45" s="8">
        <f t="shared" si="3"/>
        <v>162821779.29530406</v>
      </c>
      <c r="F45" s="142">
        <f t="shared" si="4"/>
        <v>0.12404005972366799</v>
      </c>
      <c r="G45" s="8">
        <f t="shared" si="5"/>
        <v>0</v>
      </c>
      <c r="H45" s="8">
        <f t="shared" si="6"/>
        <v>0</v>
      </c>
      <c r="I45" s="8">
        <f t="shared" si="7"/>
        <v>1475476575.3187225</v>
      </c>
      <c r="J45" s="8">
        <f t="shared" si="11"/>
        <v>162821779.29530406</v>
      </c>
      <c r="K45" s="8">
        <f t="shared" si="8"/>
        <v>132364221.03956324</v>
      </c>
      <c r="L45" s="8">
        <f t="shared" si="1"/>
        <v>1343112354.2791593</v>
      </c>
      <c r="M45" s="142">
        <f t="shared" si="2"/>
        <v>4.4997246481574736E-2</v>
      </c>
      <c r="N45" s="106">
        <f t="shared" si="9"/>
        <v>0.22808047707870929</v>
      </c>
      <c r="Q45" s="1">
        <v>1342928815.1505616</v>
      </c>
      <c r="S45" s="1">
        <f t="shared" si="10"/>
        <v>183539.12859773636</v>
      </c>
    </row>
    <row r="46" spans="1:19" ht="12.75" customHeight="1" x14ac:dyDescent="0.2">
      <c r="A46" s="7" t="s">
        <v>40</v>
      </c>
      <c r="B46" s="8">
        <v>9263467.5548567753</v>
      </c>
      <c r="C46" s="8">
        <f t="shared" si="0"/>
        <v>9460779.4137752242</v>
      </c>
      <c r="D46" s="8">
        <v>6060630.8654704364</v>
      </c>
      <c r="E46" s="8">
        <f t="shared" si="3"/>
        <v>-3400148.5483047878</v>
      </c>
      <c r="F46" s="142">
        <f t="shared" si="4"/>
        <v>-0.35939412595901488</v>
      </c>
      <c r="G46" s="8">
        <f t="shared" si="5"/>
        <v>9460779.4137752242</v>
      </c>
      <c r="H46" s="8">
        <f t="shared" si="6"/>
        <v>3400148.5483047878</v>
      </c>
      <c r="I46" s="8">
        <f t="shared" si="7"/>
        <v>0</v>
      </c>
      <c r="J46" s="8">
        <f t="shared" si="11"/>
        <v>0</v>
      </c>
      <c r="K46" s="8">
        <f t="shared" si="8"/>
        <v>0</v>
      </c>
      <c r="L46" s="8">
        <f t="shared" si="1"/>
        <v>9460779.4137752242</v>
      </c>
      <c r="M46" s="142">
        <f t="shared" si="2"/>
        <v>2.1299999999999958E-2</v>
      </c>
      <c r="N46" s="106">
        <f t="shared" si="9"/>
        <v>1.6065812181352273E-3</v>
      </c>
      <c r="Q46" s="1">
        <v>9541371.5815024786</v>
      </c>
      <c r="S46" s="1">
        <f t="shared" si="10"/>
        <v>-80592.167727254331</v>
      </c>
    </row>
    <row r="47" spans="1:19" s="9" customFormat="1" ht="12.75" customHeight="1" x14ac:dyDescent="0.2">
      <c r="A47" s="7" t="s">
        <v>41</v>
      </c>
      <c r="B47" s="8">
        <v>24497459.23239116</v>
      </c>
      <c r="C47" s="8">
        <f t="shared" si="0"/>
        <v>25019255.11404109</v>
      </c>
      <c r="D47" s="8">
        <v>22832418.047951471</v>
      </c>
      <c r="E47" s="8">
        <f t="shared" si="3"/>
        <v>-2186837.066089619</v>
      </c>
      <c r="F47" s="142">
        <f t="shared" si="4"/>
        <v>-8.7406162018882058E-2</v>
      </c>
      <c r="G47" s="8">
        <f t="shared" si="5"/>
        <v>25019255.11404109</v>
      </c>
      <c r="H47" s="8">
        <f t="shared" si="6"/>
        <v>2186837.066089619</v>
      </c>
      <c r="I47" s="8">
        <f t="shared" si="7"/>
        <v>0</v>
      </c>
      <c r="J47" s="8">
        <f t="shared" si="11"/>
        <v>0</v>
      </c>
      <c r="K47" s="8">
        <f t="shared" si="8"/>
        <v>0</v>
      </c>
      <c r="L47" s="8">
        <f t="shared" si="1"/>
        <v>25019255.11404109</v>
      </c>
      <c r="M47" s="142">
        <f t="shared" si="2"/>
        <v>2.129999999999993E-2</v>
      </c>
      <c r="N47" s="106">
        <f t="shared" si="9"/>
        <v>4.2486420621356156E-3</v>
      </c>
      <c r="Q47" s="9">
        <v>25232383.009362895</v>
      </c>
      <c r="S47" s="1">
        <f t="shared" si="10"/>
        <v>-213127.89532180503</v>
      </c>
    </row>
    <row r="48" spans="1:19" ht="12.75" customHeight="1" x14ac:dyDescent="0.2">
      <c r="A48" s="7" t="s">
        <v>42</v>
      </c>
      <c r="B48" s="8">
        <v>19647533.118873667</v>
      </c>
      <c r="C48" s="8">
        <f t="shared" si="0"/>
        <v>20066025.574305676</v>
      </c>
      <c r="D48" s="8">
        <v>11646706.222121004</v>
      </c>
      <c r="E48" s="8">
        <f t="shared" si="3"/>
        <v>-8419319.3521846719</v>
      </c>
      <c r="F48" s="142">
        <f t="shared" si="4"/>
        <v>-0.41958081439732225</v>
      </c>
      <c r="G48" s="8">
        <f t="shared" si="5"/>
        <v>20066025.574305676</v>
      </c>
      <c r="H48" s="8">
        <f t="shared" si="6"/>
        <v>8419319.3521846719</v>
      </c>
      <c r="I48" s="8">
        <f t="shared" si="7"/>
        <v>0</v>
      </c>
      <c r="J48" s="8">
        <f t="shared" si="11"/>
        <v>0</v>
      </c>
      <c r="K48" s="8">
        <f t="shared" si="8"/>
        <v>0</v>
      </c>
      <c r="L48" s="8">
        <f t="shared" si="1"/>
        <v>20066025.574305676</v>
      </c>
      <c r="M48" s="142">
        <f t="shared" si="2"/>
        <v>2.1299999999999993E-2</v>
      </c>
      <c r="N48" s="106">
        <f t="shared" si="9"/>
        <v>3.4075099313024279E-3</v>
      </c>
      <c r="Q48" s="1">
        <v>20236959.112439878</v>
      </c>
      <c r="S48" s="1">
        <f t="shared" si="10"/>
        <v>-170933.53813420236</v>
      </c>
    </row>
    <row r="49" spans="1:19" ht="12.75" customHeight="1" x14ac:dyDescent="0.2">
      <c r="A49" s="7" t="s">
        <v>43</v>
      </c>
      <c r="B49" s="8">
        <v>21252138.550761569</v>
      </c>
      <c r="C49" s="8">
        <f t="shared" si="0"/>
        <v>21704809.101892792</v>
      </c>
      <c r="D49" s="8">
        <v>18478920.566799533</v>
      </c>
      <c r="E49" s="8">
        <f t="shared" si="3"/>
        <v>-3225888.5350932591</v>
      </c>
      <c r="F49" s="142">
        <f t="shared" si="4"/>
        <v>-0.14862551980758687</v>
      </c>
      <c r="G49" s="8">
        <f t="shared" si="5"/>
        <v>21704809.101892792</v>
      </c>
      <c r="H49" s="8">
        <f t="shared" si="6"/>
        <v>3225888.5350932591</v>
      </c>
      <c r="I49" s="8">
        <f t="shared" si="7"/>
        <v>0</v>
      </c>
      <c r="J49" s="8">
        <f t="shared" si="11"/>
        <v>0</v>
      </c>
      <c r="K49" s="8">
        <f t="shared" si="8"/>
        <v>0</v>
      </c>
      <c r="L49" s="8">
        <f t="shared" si="1"/>
        <v>21704809.101892792</v>
      </c>
      <c r="M49" s="142">
        <f t="shared" si="2"/>
        <v>2.1300000000000045E-2</v>
      </c>
      <c r="N49" s="106">
        <f t="shared" si="9"/>
        <v>3.685799776236065E-3</v>
      </c>
      <c r="Q49" s="1">
        <v>21889702.707284417</v>
      </c>
      <c r="S49" s="1">
        <f t="shared" si="10"/>
        <v>-184893.60539162531</v>
      </c>
    </row>
    <row r="50" spans="1:19" ht="12.75" customHeight="1" x14ac:dyDescent="0.2">
      <c r="A50" s="7" t="s">
        <v>44</v>
      </c>
      <c r="B50" s="8">
        <v>63344984.373385727</v>
      </c>
      <c r="C50" s="8">
        <f t="shared" si="0"/>
        <v>64694232.54053884</v>
      </c>
      <c r="D50" s="8">
        <v>35231518.989061013</v>
      </c>
      <c r="E50" s="8">
        <f t="shared" si="3"/>
        <v>-29462713.551477827</v>
      </c>
      <c r="F50" s="142">
        <f t="shared" si="4"/>
        <v>-0.45541483984705805</v>
      </c>
      <c r="G50" s="8">
        <f t="shared" si="5"/>
        <v>64694232.54053884</v>
      </c>
      <c r="H50" s="8">
        <f t="shared" si="6"/>
        <v>29462713.551477827</v>
      </c>
      <c r="I50" s="8">
        <f t="shared" si="7"/>
        <v>0</v>
      </c>
      <c r="J50" s="8">
        <f t="shared" si="11"/>
        <v>0</v>
      </c>
      <c r="K50" s="8">
        <f t="shared" si="8"/>
        <v>0</v>
      </c>
      <c r="L50" s="8">
        <f t="shared" si="1"/>
        <v>64694232.54053884</v>
      </c>
      <c r="M50" s="142">
        <f t="shared" si="2"/>
        <v>2.1299999999999947E-2</v>
      </c>
      <c r="N50" s="106">
        <f t="shared" si="9"/>
        <v>1.098604400076883E-2</v>
      </c>
      <c r="Q50" s="1">
        <v>65245333.904587299</v>
      </c>
      <c r="S50" s="1">
        <f t="shared" si="10"/>
        <v>-551101.36404845864</v>
      </c>
    </row>
    <row r="51" spans="1:19" ht="12.75" customHeight="1" x14ac:dyDescent="0.2">
      <c r="A51" s="7" t="s">
        <v>45</v>
      </c>
      <c r="B51" s="8">
        <v>54511680.014254287</v>
      </c>
      <c r="C51" s="8">
        <f t="shared" si="0"/>
        <v>55672778.7985579</v>
      </c>
      <c r="D51" s="8">
        <v>46372196.495550394</v>
      </c>
      <c r="E51" s="8">
        <f t="shared" si="3"/>
        <v>-9300582.3030075058</v>
      </c>
      <c r="F51" s="142">
        <f t="shared" si="4"/>
        <v>-0.16705798603407274</v>
      </c>
      <c r="G51" s="8">
        <f t="shared" si="5"/>
        <v>55672778.7985579</v>
      </c>
      <c r="H51" s="8">
        <f t="shared" si="6"/>
        <v>9300582.3030075058</v>
      </c>
      <c r="I51" s="8">
        <f t="shared" si="7"/>
        <v>0</v>
      </c>
      <c r="J51" s="8">
        <f t="shared" si="11"/>
        <v>0</v>
      </c>
      <c r="K51" s="8">
        <f t="shared" si="8"/>
        <v>0</v>
      </c>
      <c r="L51" s="8">
        <f t="shared" si="1"/>
        <v>55672778.7985579</v>
      </c>
      <c r="M51" s="142">
        <f t="shared" si="2"/>
        <v>2.1299999999999941E-2</v>
      </c>
      <c r="N51" s="106">
        <f t="shared" si="9"/>
        <v>9.4540668233875445E-3</v>
      </c>
      <c r="Q51" s="1">
        <v>56147030.414681919</v>
      </c>
      <c r="S51" s="1">
        <f t="shared" si="10"/>
        <v>-474251.61612401903</v>
      </c>
    </row>
    <row r="52" spans="1:19" ht="12.75" customHeight="1" x14ac:dyDescent="0.2">
      <c r="A52" s="7" t="s">
        <v>46</v>
      </c>
      <c r="B52" s="8">
        <v>453508524.84890777</v>
      </c>
      <c r="C52" s="8">
        <f t="shared" si="0"/>
        <v>463168256.42818952</v>
      </c>
      <c r="D52" s="8">
        <v>485454209.74103451</v>
      </c>
      <c r="E52" s="8">
        <f t="shared" si="3"/>
        <v>22285953.312844992</v>
      </c>
      <c r="F52" s="142">
        <f t="shared" si="4"/>
        <v>4.8116322747822522E-2</v>
      </c>
      <c r="G52" s="8">
        <f t="shared" si="5"/>
        <v>0</v>
      </c>
      <c r="H52" s="8">
        <f t="shared" si="6"/>
        <v>0</v>
      </c>
      <c r="I52" s="8">
        <f t="shared" si="7"/>
        <v>485454209.74103451</v>
      </c>
      <c r="J52" s="8">
        <f t="shared" si="11"/>
        <v>22285953.312844992</v>
      </c>
      <c r="K52" s="8">
        <f t="shared" si="8"/>
        <v>18117126.978625752</v>
      </c>
      <c r="L52" s="8">
        <f t="shared" si="1"/>
        <v>467337082.76240873</v>
      </c>
      <c r="M52" s="142">
        <f t="shared" si="2"/>
        <v>3.0492388027563821E-2</v>
      </c>
      <c r="N52" s="106">
        <f t="shared" si="9"/>
        <v>7.9360795434145884E-2</v>
      </c>
      <c r="Q52" s="1">
        <v>471007560.67751074</v>
      </c>
      <c r="S52" s="1">
        <f t="shared" si="10"/>
        <v>-3670477.915102005</v>
      </c>
    </row>
    <row r="53" spans="1:19" ht="12.75" customHeight="1" x14ac:dyDescent="0.2">
      <c r="A53" s="7" t="s">
        <v>47</v>
      </c>
      <c r="B53" s="8">
        <v>477987462.962556</v>
      </c>
      <c r="C53" s="8">
        <f t="shared" si="0"/>
        <v>488168595.92365843</v>
      </c>
      <c r="D53" s="8">
        <v>898806666.77119613</v>
      </c>
      <c r="E53" s="8">
        <f t="shared" si="3"/>
        <v>410638070.8475377</v>
      </c>
      <c r="F53" s="142">
        <f t="shared" si="4"/>
        <v>0.84118084259511594</v>
      </c>
      <c r="G53" s="8">
        <f t="shared" si="5"/>
        <v>0</v>
      </c>
      <c r="H53" s="8">
        <f t="shared" si="6"/>
        <v>0</v>
      </c>
      <c r="I53" s="8">
        <f t="shared" si="7"/>
        <v>898806666.77119613</v>
      </c>
      <c r="J53" s="8">
        <f t="shared" si="11"/>
        <v>410638070.8475377</v>
      </c>
      <c r="K53" s="8">
        <f t="shared" si="8"/>
        <v>333823820.20493573</v>
      </c>
      <c r="L53" s="8">
        <f t="shared" si="1"/>
        <v>564982846.56626034</v>
      </c>
      <c r="M53" s="142">
        <f t="shared" si="2"/>
        <v>0.18200348407573039</v>
      </c>
      <c r="N53" s="106">
        <f t="shared" si="9"/>
        <v>9.5942500101027756E-2</v>
      </c>
      <c r="Q53" s="1">
        <v>536182701.43346107</v>
      </c>
      <c r="S53" s="1">
        <f t="shared" si="10"/>
        <v>28800145.132799268</v>
      </c>
    </row>
    <row r="54" spans="1:19" s="9" customFormat="1" ht="12.75" customHeight="1" x14ac:dyDescent="0.2">
      <c r="A54" s="7" t="s">
        <v>48</v>
      </c>
      <c r="B54" s="8">
        <v>247048717.74635583</v>
      </c>
      <c r="C54" s="8">
        <f t="shared" si="0"/>
        <v>252310855.4343532</v>
      </c>
      <c r="D54" s="8">
        <v>240918451.87736896</v>
      </c>
      <c r="E54" s="8">
        <f t="shared" si="3"/>
        <v>-11392403.556984246</v>
      </c>
      <c r="F54" s="142">
        <f t="shared" si="4"/>
        <v>-4.5152252911878167E-2</v>
      </c>
      <c r="G54" s="8">
        <f t="shared" si="5"/>
        <v>252310855.4343532</v>
      </c>
      <c r="H54" s="8">
        <f t="shared" si="6"/>
        <v>11392403.556984246</v>
      </c>
      <c r="I54" s="8">
        <f t="shared" si="7"/>
        <v>0</v>
      </c>
      <c r="J54" s="8">
        <f t="shared" si="11"/>
        <v>0</v>
      </c>
      <c r="K54" s="8">
        <f t="shared" si="8"/>
        <v>0</v>
      </c>
      <c r="L54" s="8">
        <f t="shared" si="1"/>
        <v>252310855.4343532</v>
      </c>
      <c r="M54" s="142">
        <f t="shared" si="2"/>
        <v>2.1299999999999968E-2</v>
      </c>
      <c r="N54" s="106">
        <f t="shared" si="9"/>
        <v>4.2846140232616479E-2</v>
      </c>
      <c r="Q54" s="9">
        <v>254460179.27874652</v>
      </c>
      <c r="S54" s="1">
        <f t="shared" si="10"/>
        <v>-2149323.8443933129</v>
      </c>
    </row>
    <row r="55" spans="1:19" s="9" customFormat="1" ht="12.75" customHeight="1" x14ac:dyDescent="0.2">
      <c r="A55" s="7" t="s">
        <v>49</v>
      </c>
      <c r="B55" s="8">
        <v>57324255.466605216</v>
      </c>
      <c r="C55" s="8">
        <f t="shared" si="0"/>
        <v>58545262.108043909</v>
      </c>
      <c r="D55" s="8">
        <v>63275975.780749761</v>
      </c>
      <c r="E55" s="8">
        <f t="shared" si="3"/>
        <v>4730713.6727058515</v>
      </c>
      <c r="F55" s="142">
        <f t="shared" si="4"/>
        <v>8.0804381129517031E-2</v>
      </c>
      <c r="G55" s="8">
        <f t="shared" si="5"/>
        <v>0</v>
      </c>
      <c r="H55" s="8">
        <f t="shared" si="6"/>
        <v>0</v>
      </c>
      <c r="I55" s="8">
        <f t="shared" si="7"/>
        <v>63275975.780749761</v>
      </c>
      <c r="J55" s="8">
        <f t="shared" si="11"/>
        <v>4730713.6727058515</v>
      </c>
      <c r="K55" s="8">
        <f t="shared" si="8"/>
        <v>3845782.9963474725</v>
      </c>
      <c r="L55" s="8">
        <f t="shared" si="1"/>
        <v>59430192.784402288</v>
      </c>
      <c r="M55" s="142">
        <f t="shared" si="2"/>
        <v>3.6737281638553609E-2</v>
      </c>
      <c r="N55" s="106">
        <f t="shared" si="9"/>
        <v>1.0092131667138867E-2</v>
      </c>
      <c r="Q55" s="9">
        <v>59706230.802501157</v>
      </c>
      <c r="S55" s="1">
        <f t="shared" si="10"/>
        <v>-276038.01809886843</v>
      </c>
    </row>
    <row r="56" spans="1:19" ht="12.75" customHeight="1" x14ac:dyDescent="0.2">
      <c r="A56" s="7" t="s">
        <v>50</v>
      </c>
      <c r="B56" s="8">
        <v>16448147.717854409</v>
      </c>
      <c r="C56" s="8">
        <f t="shared" si="0"/>
        <v>16798493.264244709</v>
      </c>
      <c r="D56" s="8">
        <v>10927036.977002526</v>
      </c>
      <c r="E56" s="8">
        <f t="shared" si="3"/>
        <v>-5871456.2872421835</v>
      </c>
      <c r="F56" s="142">
        <f t="shared" si="4"/>
        <v>-0.3495227931983324</v>
      </c>
      <c r="G56" s="8">
        <f t="shared" si="5"/>
        <v>16798493.264244709</v>
      </c>
      <c r="H56" s="8">
        <f t="shared" si="6"/>
        <v>5871456.2872421835</v>
      </c>
      <c r="I56" s="8">
        <f t="shared" si="7"/>
        <v>0</v>
      </c>
      <c r="J56" s="8">
        <f t="shared" si="11"/>
        <v>0</v>
      </c>
      <c r="K56" s="8">
        <f t="shared" si="8"/>
        <v>0</v>
      </c>
      <c r="L56" s="8">
        <f t="shared" si="1"/>
        <v>16798493.264244709</v>
      </c>
      <c r="M56" s="142">
        <f t="shared" si="2"/>
        <v>2.1300000000000104E-2</v>
      </c>
      <c r="N56" s="106">
        <f t="shared" si="9"/>
        <v>2.8526342905755733E-3</v>
      </c>
      <c r="Q56" s="1">
        <v>16941592.149390042</v>
      </c>
      <c r="S56" s="1">
        <f t="shared" si="10"/>
        <v>-143098.88514533266</v>
      </c>
    </row>
    <row r="57" spans="1:19" ht="12.75" customHeight="1" x14ac:dyDescent="0.2">
      <c r="A57" s="7" t="s">
        <v>51</v>
      </c>
      <c r="B57" s="8">
        <v>22660795.363843191</v>
      </c>
      <c r="C57" s="8">
        <f t="shared" si="0"/>
        <v>23143470.30509305</v>
      </c>
      <c r="D57" s="8">
        <v>7494442.8679311266</v>
      </c>
      <c r="E57" s="8">
        <f t="shared" si="3"/>
        <v>-15649027.437161922</v>
      </c>
      <c r="F57" s="142">
        <f t="shared" si="4"/>
        <v>-0.67617462856113375</v>
      </c>
      <c r="G57" s="8">
        <f t="shared" si="5"/>
        <v>23143470.30509305</v>
      </c>
      <c r="H57" s="8">
        <f t="shared" si="6"/>
        <v>15649027.437161922</v>
      </c>
      <c r="I57" s="8">
        <f t="shared" si="7"/>
        <v>0</v>
      </c>
      <c r="J57" s="8">
        <f t="shared" si="11"/>
        <v>0</v>
      </c>
      <c r="K57" s="8">
        <f t="shared" si="8"/>
        <v>0</v>
      </c>
      <c r="L57" s="8">
        <f t="shared" si="1"/>
        <v>23143470.30509305</v>
      </c>
      <c r="M57" s="142">
        <f t="shared" si="2"/>
        <v>2.1299999999999937E-2</v>
      </c>
      <c r="N57" s="106">
        <f t="shared" si="9"/>
        <v>3.9301058706109103E-3</v>
      </c>
      <c r="Q57" s="1">
        <v>23340619.224758487</v>
      </c>
      <c r="S57" s="1">
        <f t="shared" si="10"/>
        <v>-197148.91966543719</v>
      </c>
    </row>
    <row r="58" spans="1:19" s="13" customFormat="1" ht="16.5" customHeight="1" thickBot="1" x14ac:dyDescent="0.25">
      <c r="A58" s="11" t="s">
        <v>52</v>
      </c>
      <c r="B58" s="12">
        <f>SUM(B7:B57)</f>
        <v>5651695209.6523523</v>
      </c>
      <c r="C58" s="12">
        <f>SUM(C7:C57)</f>
        <v>5772076317.6179476</v>
      </c>
      <c r="D58" s="12">
        <f>SUM(D7:D57)</f>
        <v>5888765103.8000011</v>
      </c>
      <c r="E58" s="12">
        <f>SUM(E7:E57)</f>
        <v>116688786.18205316</v>
      </c>
      <c r="F58" s="143">
        <f t="shared" si="4"/>
        <v>2.02160851244963E-2</v>
      </c>
      <c r="G58" s="12">
        <f t="shared" ref="G58:L58" si="12">SUM(G7:G57)</f>
        <v>3299890682.3454275</v>
      </c>
      <c r="H58" s="12">
        <f t="shared" si="12"/>
        <v>507112886.63884854</v>
      </c>
      <c r="I58" s="12">
        <f t="shared" si="12"/>
        <v>3095987308.0934224</v>
      </c>
      <c r="J58" s="12">
        <f t="shared" si="12"/>
        <v>623801672.82090175</v>
      </c>
      <c r="K58" s="12">
        <f t="shared" si="12"/>
        <v>507112886.63884848</v>
      </c>
      <c r="L58" s="12">
        <f t="shared" si="12"/>
        <v>5888765103.8000011</v>
      </c>
      <c r="M58" s="143">
        <f t="shared" si="2"/>
        <v>4.1946687737648099E-2</v>
      </c>
      <c r="N58" s="108">
        <f>SUM(N7:N57)</f>
        <v>0.99999999999999989</v>
      </c>
      <c r="Q58" s="13">
        <v>5888765103.8000011</v>
      </c>
      <c r="S58" s="1">
        <f>SUM(S7:S57)</f>
        <v>4.4330954551696777E-7</v>
      </c>
    </row>
    <row r="59" spans="1:19" ht="13.5" thickTop="1" x14ac:dyDescent="0.2">
      <c r="D59" s="183">
        <f>+(D58-B58)/B58</f>
        <v>4.1946687737648099E-2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9" x14ac:dyDescent="0.2">
      <c r="A60" s="112" t="s">
        <v>181</v>
      </c>
      <c r="D60" s="149"/>
      <c r="F60" s="17"/>
    </row>
    <row r="61" spans="1:19" x14ac:dyDescent="0.2">
      <c r="A61" s="112" t="s">
        <v>170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zoomScale="130" zoomScaleNormal="130" zoomScaleSheetLayoutView="100" workbookViewId="0">
      <selection activeCell="I10" sqref="I10"/>
    </sheetView>
  </sheetViews>
  <sheetFormatPr baseColWidth="10" defaultRowHeight="12.75" x14ac:dyDescent="0.2"/>
  <cols>
    <col min="1" max="1" width="28" style="193" customWidth="1"/>
    <col min="2" max="2" width="13.85546875" style="193" bestFit="1" customWidth="1"/>
    <col min="3" max="8" width="13.42578125" style="193" customWidth="1"/>
    <col min="9" max="9" width="13.85546875" style="193" bestFit="1" customWidth="1"/>
    <col min="10" max="16384" width="11.42578125" style="193"/>
  </cols>
  <sheetData>
    <row r="1" spans="1:9" x14ac:dyDescent="0.2">
      <c r="A1" s="237" t="s">
        <v>154</v>
      </c>
      <c r="B1" s="237"/>
      <c r="C1" s="237"/>
      <c r="D1" s="237"/>
      <c r="E1" s="237"/>
      <c r="F1" s="237"/>
      <c r="G1" s="237"/>
      <c r="H1" s="237"/>
      <c r="I1" s="237"/>
    </row>
    <row r="2" spans="1:9" x14ac:dyDescent="0.2">
      <c r="A2" s="237" t="s">
        <v>155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">
      <c r="A3" s="237" t="s">
        <v>210</v>
      </c>
      <c r="B3" s="237"/>
      <c r="C3" s="237"/>
      <c r="D3" s="237"/>
      <c r="E3" s="237"/>
      <c r="F3" s="237"/>
      <c r="G3" s="237"/>
      <c r="H3" s="237"/>
      <c r="I3" s="237"/>
    </row>
    <row r="4" spans="1:9" x14ac:dyDescent="0.2">
      <c r="A4" s="237" t="s">
        <v>222</v>
      </c>
      <c r="B4" s="237"/>
      <c r="C4" s="237"/>
      <c r="D4" s="237"/>
      <c r="E4" s="237"/>
      <c r="F4" s="237"/>
      <c r="G4" s="237"/>
      <c r="H4" s="237"/>
      <c r="I4" s="237"/>
    </row>
    <row r="5" spans="1:9" ht="13.5" customHeight="1" thickBot="1" x14ac:dyDescent="0.25">
      <c r="A5" s="194"/>
    </row>
    <row r="6" spans="1:9" ht="14.25" thickTop="1" thickBot="1" x14ac:dyDescent="0.25">
      <c r="A6" s="195" t="s">
        <v>0</v>
      </c>
      <c r="B6" s="196" t="s">
        <v>136</v>
      </c>
      <c r="C6" s="196" t="s">
        <v>137</v>
      </c>
      <c r="D6" s="196" t="s">
        <v>138</v>
      </c>
      <c r="E6" s="196" t="s">
        <v>184</v>
      </c>
      <c r="F6" s="196" t="s">
        <v>159</v>
      </c>
      <c r="G6" s="196" t="s">
        <v>139</v>
      </c>
      <c r="H6" s="196" t="s">
        <v>192</v>
      </c>
      <c r="I6" s="197" t="s">
        <v>53</v>
      </c>
    </row>
    <row r="7" spans="1:9" ht="13.5" thickTop="1" x14ac:dyDescent="0.2">
      <c r="A7" s="198" t="s">
        <v>1</v>
      </c>
      <c r="B7" s="199">
        <f>+'Part 1er Sem'!J$4*'CALCULO GARANTIA coef ant'!N7</f>
        <v>3825708.0823015105</v>
      </c>
      <c r="C7" s="199">
        <f>+'Part 1er Sem'!J$5*'CALCULO GARANTIA coef ant'!N7</f>
        <v>483228.23920454166</v>
      </c>
      <c r="D7" s="199">
        <f>+'Part 1er Sem'!J$6*'CALCULO GARANTIA coef ant'!N7</f>
        <v>125141.54900077173</v>
      </c>
      <c r="E7" s="199">
        <f>+'Part 1er Sem'!J$7*'CALCULO GARANTIA coef ant'!N7</f>
        <v>158313.07166225853</v>
      </c>
      <c r="F7" s="199">
        <f>+'Part 1er Sem'!J$8*'CALCULO GARANTIA coef ant'!N7</f>
        <v>56445.712952484726</v>
      </c>
      <c r="G7" s="199">
        <f>+'Part 1er Sem'!J$9*'CALCULO GARANTIA coef ant'!N7</f>
        <v>126374.91938130345</v>
      </c>
      <c r="H7" s="199">
        <f>+'Part 1er Sem'!J$10*'CALCULO GARANTIA coef ant'!N7</f>
        <v>176434.605562368</v>
      </c>
      <c r="I7" s="200">
        <f>SUM(B7:H7)</f>
        <v>4951646.1800652388</v>
      </c>
    </row>
    <row r="8" spans="1:9" x14ac:dyDescent="0.2">
      <c r="A8" s="198" t="s">
        <v>2</v>
      </c>
      <c r="B8" s="199">
        <f>+'Part 1er Sem'!J$4*'CALCULO GARANTIA coef ant'!N8</f>
        <v>7577876.0054270113</v>
      </c>
      <c r="C8" s="199">
        <f>+'Part 1er Sem'!J$5*'CALCULO GARANTIA coef ant'!N8</f>
        <v>957167.56224900193</v>
      </c>
      <c r="D8" s="199">
        <f>+'Part 1er Sem'!J$6*'CALCULO GARANTIA coef ant'!N8</f>
        <v>247877.54869274393</v>
      </c>
      <c r="E8" s="199">
        <f>+'Part 1er Sem'!J$7*'CALCULO GARANTIA coef ant'!N8</f>
        <v>313582.95021118328</v>
      </c>
      <c r="F8" s="199">
        <f>+'Part 1er Sem'!J$8*'CALCULO GARANTIA coef ant'!N8</f>
        <v>111806.3910235752</v>
      </c>
      <c r="G8" s="199">
        <f>+'Part 1er Sem'!J$9*'CALCULO GARANTIA coef ant'!N8</f>
        <v>250320.5808351266</v>
      </c>
      <c r="H8" s="199">
        <f>+'Part 1er Sem'!J$10*'CALCULO GARANTIA coef ant'!N8</f>
        <v>349477.67452599813</v>
      </c>
      <c r="I8" s="200">
        <f t="shared" ref="I8:I57" si="0">SUM(B8:H8)</f>
        <v>9808108.7129646409</v>
      </c>
    </row>
    <row r="9" spans="1:9" x14ac:dyDescent="0.2">
      <c r="A9" s="198" t="s">
        <v>3</v>
      </c>
      <c r="B9" s="199">
        <f>+'Part 1er Sem'!J$4*'CALCULO GARANTIA coef ant'!N9</f>
        <v>7415165.0097248899</v>
      </c>
      <c r="C9" s="199">
        <f>+'Part 1er Sem'!J$5*'CALCULO GARANTIA coef ant'!N9</f>
        <v>936615.40660594695</v>
      </c>
      <c r="D9" s="199">
        <f>+'Part 1er Sem'!J$6*'CALCULO GARANTIA coef ant'!N9</f>
        <v>242555.15984247605</v>
      </c>
      <c r="E9" s="199">
        <f>+'Part 1er Sem'!J$7*'CALCULO GARANTIA coef ant'!N9</f>
        <v>306849.74501918367</v>
      </c>
      <c r="F9" s="199">
        <f>+'Part 1er Sem'!J$8*'CALCULO GARANTIA coef ant'!N9</f>
        <v>109405.70127934105</v>
      </c>
      <c r="G9" s="199">
        <f>+'Part 1er Sem'!J$9*'CALCULO GARANTIA coef ant'!N9</f>
        <v>244945.73557198857</v>
      </c>
      <c r="H9" s="199">
        <f>+'Part 1er Sem'!J$10*'CALCULO GARANTIA coef ant'!N9</f>
        <v>341973.74329816288</v>
      </c>
      <c r="I9" s="200">
        <f t="shared" si="0"/>
        <v>9597510.5013419893</v>
      </c>
    </row>
    <row r="10" spans="1:9" x14ac:dyDescent="0.2">
      <c r="A10" s="198" t="s">
        <v>4</v>
      </c>
      <c r="B10" s="199">
        <f>+'Part 1er Sem'!J$4*'CALCULO GARANTIA coef ant'!N10</f>
        <v>20051461.2354578</v>
      </c>
      <c r="C10" s="199">
        <f>+'Part 1er Sem'!J$5*'CALCULO GARANTIA coef ant'!N10</f>
        <v>2532716.0614040694</v>
      </c>
      <c r="D10" s="199">
        <f>+'Part 1er Sem'!J$6*'CALCULO GARANTIA coef ant'!N10</f>
        <v>655897.12146164675</v>
      </c>
      <c r="E10" s="199">
        <f>+'Part 1er Sem'!J$7*'CALCULO GARANTIA coef ant'!N10</f>
        <v>829757.09364430525</v>
      </c>
      <c r="F10" s="199">
        <f>+'Part 1er Sem'!J$8*'CALCULO GARANTIA coef ant'!N10</f>
        <v>295845.63192642602</v>
      </c>
      <c r="G10" s="199">
        <f>+'Part 1er Sem'!J$9*'CALCULO GARANTIA coef ant'!N10</f>
        <v>662361.5138936264</v>
      </c>
      <c r="H10" s="199">
        <f>+'Part 1er Sem'!J$10*'CALCULO GARANTIA coef ant'!N10</f>
        <v>924736.43516962195</v>
      </c>
      <c r="I10" s="200">
        <f t="shared" si="0"/>
        <v>25952775.092957497</v>
      </c>
    </row>
    <row r="11" spans="1:9" x14ac:dyDescent="0.2">
      <c r="A11" s="198" t="s">
        <v>5</v>
      </c>
      <c r="B11" s="199">
        <f>+'Part 1er Sem'!J$4*'CALCULO GARANTIA coef ant'!N11</f>
        <v>27538549.550506625</v>
      </c>
      <c r="C11" s="199">
        <f>+'Part 1er Sem'!J$5*'CALCULO GARANTIA coef ant'!N11</f>
        <v>3478416.1580704632</v>
      </c>
      <c r="D11" s="199">
        <f>+'Part 1er Sem'!J$6*'CALCULO GARANTIA coef ant'!N11</f>
        <v>900804.94220868347</v>
      </c>
      <c r="E11" s="199">
        <f>+'Part 1er Sem'!J$7*'CALCULO GARANTIA coef ant'!N11</f>
        <v>1139583.1241366568</v>
      </c>
      <c r="F11" s="199">
        <f>+'Part 1er Sem'!J$8*'CALCULO GARANTIA coef ant'!N11</f>
        <v>406312.51251155103</v>
      </c>
      <c r="G11" s="199">
        <f>+'Part 1er Sem'!J$9*'CALCULO GARANTIA coef ant'!N11</f>
        <v>909683.09773119434</v>
      </c>
      <c r="H11" s="199">
        <f>+'Part 1er Sem'!J$10*'CALCULO GARANTIA coef ant'!N11</f>
        <v>1270027.1487469014</v>
      </c>
      <c r="I11" s="200">
        <f t="shared" si="0"/>
        <v>35643376.533912078</v>
      </c>
    </row>
    <row r="12" spans="1:9" x14ac:dyDescent="0.2">
      <c r="A12" s="198" t="s">
        <v>6</v>
      </c>
      <c r="B12" s="199">
        <f>+'Part 1er Sem'!J$4*'CALCULO GARANTIA coef ant'!N12</f>
        <v>174966964.60662845</v>
      </c>
      <c r="C12" s="199">
        <f>+'Part 1er Sem'!J$5*'CALCULO GARANTIA coef ant'!N12</f>
        <v>22100216.850565489</v>
      </c>
      <c r="D12" s="199">
        <f>+'Part 1er Sem'!J$6*'CALCULO GARANTIA coef ant'!N12</f>
        <v>5723290.0429936815</v>
      </c>
      <c r="E12" s="199">
        <f>+'Part 1er Sem'!J$7*'CALCULO GARANTIA coef ant'!N12</f>
        <v>7240374.0720419073</v>
      </c>
      <c r="F12" s="199">
        <f>+'Part 1er Sem'!J$8*'CALCULO GARANTIA coef ant'!N12</f>
        <v>2581518.204706281</v>
      </c>
      <c r="G12" s="199">
        <f>+'Part 1er Sem'!J$9*'CALCULO GARANTIA coef ant'!N12</f>
        <v>5779697.6588062122</v>
      </c>
      <c r="H12" s="199">
        <f>+'Part 1er Sem'!J$10*'CALCULO GARANTIA coef ant'!N12</f>
        <v>8069153.9246361032</v>
      </c>
      <c r="I12" s="200">
        <f t="shared" si="0"/>
        <v>226461215.36037812</v>
      </c>
    </row>
    <row r="13" spans="1:9" x14ac:dyDescent="0.2">
      <c r="A13" s="198" t="s">
        <v>7</v>
      </c>
      <c r="B13" s="199">
        <f>+'Part 1er Sem'!J$4*'CALCULO GARANTIA coef ant'!N13</f>
        <v>30696676.823163256</v>
      </c>
      <c r="C13" s="199">
        <f>+'Part 1er Sem'!J$5*'CALCULO GARANTIA coef ant'!N13</f>
        <v>3877321.7327560307</v>
      </c>
      <c r="D13" s="199">
        <f>+'Part 1er Sem'!J$6*'CALCULO GARANTIA coef ant'!N13</f>
        <v>1004109.462663385</v>
      </c>
      <c r="E13" s="199">
        <f>+'Part 1er Sem'!J$7*'CALCULO GARANTIA coef ant'!N13</f>
        <v>1270270.7820757441</v>
      </c>
      <c r="F13" s="199">
        <f>+'Part 1er Sem'!J$8*'CALCULO GARANTIA coef ant'!N13</f>
        <v>452908.52602457063</v>
      </c>
      <c r="G13" s="199">
        <f>+'Part 1er Sem'!J$9*'CALCULO GARANTIA coef ant'!N13</f>
        <v>1014005.7671278039</v>
      </c>
      <c r="H13" s="199">
        <f>+'Part 1er Sem'!J$10*'CALCULO GARANTIA coef ant'!N13</f>
        <v>1415674.1577920143</v>
      </c>
      <c r="I13" s="200">
        <f t="shared" si="0"/>
        <v>39730967.251602814</v>
      </c>
    </row>
    <row r="14" spans="1:9" x14ac:dyDescent="0.2">
      <c r="A14" s="198" t="s">
        <v>8</v>
      </c>
      <c r="B14" s="199">
        <f>+'Part 1er Sem'!J$4*'CALCULO GARANTIA coef ant'!N14</f>
        <v>4998400.313284209</v>
      </c>
      <c r="C14" s="199">
        <f>+'Part 1er Sem'!J$5*'CALCULO GARANTIA coef ant'!N14</f>
        <v>631351.93022220733</v>
      </c>
      <c r="D14" s="199">
        <f>+'Part 1er Sem'!J$6*'CALCULO GARANTIA coef ant'!N14</f>
        <v>163501.12038711252</v>
      </c>
      <c r="E14" s="199">
        <f>+'Part 1er Sem'!J$7*'CALCULO GARANTIA coef ant'!N14</f>
        <v>206840.69196350509</v>
      </c>
      <c r="F14" s="199">
        <f>+'Part 1er Sem'!J$8*'CALCULO GARANTIA coef ant'!N14</f>
        <v>73747.986839476376</v>
      </c>
      <c r="G14" s="199">
        <f>+'Part 1er Sem'!J$9*'CALCULO GARANTIA coef ant'!N14</f>
        <v>165112.5551238519</v>
      </c>
      <c r="H14" s="199">
        <f>+'Part 1er Sem'!J$10*'CALCULO GARANTIA coef ant'!N14</f>
        <v>230517.00985679461</v>
      </c>
      <c r="I14" s="200">
        <f t="shared" si="0"/>
        <v>6469471.607677157</v>
      </c>
    </row>
    <row r="15" spans="1:9" x14ac:dyDescent="0.2">
      <c r="A15" s="198" t="s">
        <v>9</v>
      </c>
      <c r="B15" s="199">
        <f>+'Part 1er Sem'!J$4*'CALCULO GARANTIA coef ant'!N15</f>
        <v>49685077.185259074</v>
      </c>
      <c r="C15" s="199">
        <f>+'Part 1er Sem'!J$5*'CALCULO GARANTIA coef ant'!N15</f>
        <v>6275761.7273638817</v>
      </c>
      <c r="D15" s="199">
        <f>+'Part 1er Sem'!J$6*'CALCULO GARANTIA coef ant'!N15</f>
        <v>1625233.1300316392</v>
      </c>
      <c r="E15" s="199">
        <f>+'Part 1er Sem'!J$7*'CALCULO GARANTIA coef ant'!N15</f>
        <v>2056036.9520517038</v>
      </c>
      <c r="F15" s="199">
        <f>+'Part 1er Sem'!J$8*'CALCULO GARANTIA coef ant'!N15</f>
        <v>733069.41995794268</v>
      </c>
      <c r="G15" s="199">
        <f>+'Part 1er Sem'!J$9*'CALCULO GARANTIA coef ant'!N15</f>
        <v>1641251.1066352974</v>
      </c>
      <c r="H15" s="199">
        <f>+'Part 1er Sem'!J$10*'CALCULO GARANTIA coef ant'!N15</f>
        <v>2291384.184818239</v>
      </c>
      <c r="I15" s="200">
        <f t="shared" si="0"/>
        <v>64307813.706117779</v>
      </c>
    </row>
    <row r="16" spans="1:9" x14ac:dyDescent="0.2">
      <c r="A16" s="198" t="s">
        <v>10</v>
      </c>
      <c r="B16" s="199">
        <f>+'Part 1er Sem'!J$4*'CALCULO GARANTIA coef ant'!N16</f>
        <v>7098221.1720059533</v>
      </c>
      <c r="C16" s="199">
        <f>+'Part 1er Sem'!J$5*'CALCULO GARANTIA coef ant'!N16</f>
        <v>896581.97767387994</v>
      </c>
      <c r="D16" s="199">
        <f>+'Part 1er Sem'!J$6*'CALCULO GARANTIA coef ant'!N16</f>
        <v>232187.70839423689</v>
      </c>
      <c r="E16" s="199">
        <f>+'Part 1er Sem'!J$7*'CALCULO GARANTIA coef ant'!N16</f>
        <v>293734.17231622833</v>
      </c>
      <c r="F16" s="199">
        <f>+'Part 1er Sem'!J$8*'CALCULO GARANTIA coef ant'!N16</f>
        <v>104729.41116491615</v>
      </c>
      <c r="G16" s="199">
        <f>+'Part 1er Sem'!J$9*'CALCULO GARANTIA coef ant'!N16</f>
        <v>234476.10457075556</v>
      </c>
      <c r="H16" s="199">
        <f>+'Part 1er Sem'!J$10*'CALCULO GARANTIA coef ant'!N16</f>
        <v>327356.87766430539</v>
      </c>
      <c r="I16" s="200">
        <f t="shared" si="0"/>
        <v>9187287.4237902761</v>
      </c>
    </row>
    <row r="17" spans="1:9" x14ac:dyDescent="0.2">
      <c r="A17" s="198" t="s">
        <v>11</v>
      </c>
      <c r="B17" s="199">
        <f>+'Part 1er Sem'!J$4*'CALCULO GARANTIA coef ant'!N17</f>
        <v>10002575.205402151</v>
      </c>
      <c r="C17" s="199">
        <f>+'Part 1er Sem'!J$5*'CALCULO GARANTIA coef ant'!N17</f>
        <v>1263433.2521026235</v>
      </c>
      <c r="D17" s="199">
        <f>+'Part 1er Sem'!J$6*'CALCULO GARANTIA coef ant'!N17</f>
        <v>327191.13122915116</v>
      </c>
      <c r="E17" s="199">
        <f>+'Part 1er Sem'!J$7*'CALCULO GARANTIA coef ant'!N17</f>
        <v>413920.34395560028</v>
      </c>
      <c r="F17" s="199">
        <f>+'Part 1er Sem'!J$8*'CALCULO GARANTIA coef ant'!N17</f>
        <v>147581.17365037199</v>
      </c>
      <c r="G17" s="199">
        <f>+'Part 1er Sem'!J$9*'CALCULO GARANTIA coef ant'!N17</f>
        <v>330415.86236963124</v>
      </c>
      <c r="H17" s="199">
        <f>+'Part 1er Sem'!J$10*'CALCULO GARANTIA coef ant'!N17</f>
        <v>461300.33264622826</v>
      </c>
      <c r="I17" s="200">
        <f t="shared" si="0"/>
        <v>12946417.301355757</v>
      </c>
    </row>
    <row r="18" spans="1:9" x14ac:dyDescent="0.2">
      <c r="A18" s="198" t="s">
        <v>12</v>
      </c>
      <c r="B18" s="199">
        <f>+'Part 1er Sem'!J$4*'CALCULO GARANTIA coef ant'!N18</f>
        <v>25223999.474508028</v>
      </c>
      <c r="C18" s="199">
        <f>+'Part 1er Sem'!J$5*'CALCULO GARANTIA coef ant'!N18</f>
        <v>3186063.4919196554</v>
      </c>
      <c r="D18" s="199">
        <f>+'Part 1er Sem'!J$6*'CALCULO GARANTIA coef ant'!N18</f>
        <v>825094.41345969704</v>
      </c>
      <c r="E18" s="199">
        <f>+'Part 1er Sem'!J$7*'CALCULO GARANTIA coef ant'!N18</f>
        <v>1043803.8529103444</v>
      </c>
      <c r="F18" s="199">
        <f>+'Part 1er Sem'!J$8*'CALCULO GARANTIA coef ant'!N18</f>
        <v>372162.90506806492</v>
      </c>
      <c r="G18" s="199">
        <f>+'Part 1er Sem'!J$9*'CALCULO GARANTIA coef ant'!N18</f>
        <v>833226.38097032055</v>
      </c>
      <c r="H18" s="199">
        <f>+'Part 1er Sem'!J$10*'CALCULO GARANTIA coef ant'!N18</f>
        <v>1163284.365207732</v>
      </c>
      <c r="I18" s="200">
        <f t="shared" si="0"/>
        <v>32647634.884043843</v>
      </c>
    </row>
    <row r="19" spans="1:9" x14ac:dyDescent="0.2">
      <c r="A19" s="198" t="s">
        <v>13</v>
      </c>
      <c r="B19" s="199">
        <f>+'Part 1er Sem'!J$4*'CALCULO GARANTIA coef ant'!N19</f>
        <v>12834211.875577895</v>
      </c>
      <c r="C19" s="199">
        <f>+'Part 1er Sem'!J$5*'CALCULO GARANTIA coef ant'!N19</f>
        <v>1621099.5383846818</v>
      </c>
      <c r="D19" s="199">
        <f>+'Part 1er Sem'!J$6*'CALCULO GARANTIA coef ant'!N19</f>
        <v>419815.91897824756</v>
      </c>
      <c r="E19" s="199">
        <f>+'Part 1er Sem'!J$7*'CALCULO GARANTIA coef ant'!N19</f>
        <v>531097.37091196119</v>
      </c>
      <c r="F19" s="199">
        <f>+'Part 1er Sem'!J$8*'CALCULO GARANTIA coef ant'!N19</f>
        <v>189360.04104746706</v>
      </c>
      <c r="G19" s="199">
        <f>+'Part 1er Sem'!J$9*'CALCULO GARANTIA coef ant'!N19</f>
        <v>423953.54172527202</v>
      </c>
      <c r="H19" s="199">
        <f>+'Part 1er Sem'!J$10*'CALCULO GARANTIA coef ant'!N19</f>
        <v>591890.19686238165</v>
      </c>
      <c r="I19" s="200">
        <f t="shared" si="0"/>
        <v>16611428.483487906</v>
      </c>
    </row>
    <row r="20" spans="1:9" x14ac:dyDescent="0.2">
      <c r="A20" s="198" t="s">
        <v>14</v>
      </c>
      <c r="B20" s="199">
        <f>+'Part 1er Sem'!J$4*'CALCULO GARANTIA coef ant'!N20</f>
        <v>66972876.83633408</v>
      </c>
      <c r="C20" s="199">
        <f>+'Part 1er Sem'!J$5*'CALCULO GARANTIA coef ant'!N20</f>
        <v>8459397.4897883385</v>
      </c>
      <c r="D20" s="199">
        <f>+'Part 1er Sem'!J$6*'CALCULO GARANTIA coef ant'!N20</f>
        <v>2190728.9756657979</v>
      </c>
      <c r="E20" s="199">
        <f>+'Part 1er Sem'!J$7*'CALCULO GARANTIA coef ant'!N20</f>
        <v>2771429.9214486061</v>
      </c>
      <c r="F20" s="199">
        <f>+'Part 1er Sem'!J$8*'CALCULO GARANTIA coef ant'!N20</f>
        <v>988139.11050725402</v>
      </c>
      <c r="G20" s="199">
        <f>+'Part 1er Sem'!J$9*'CALCULO GARANTIA coef ant'!N20</f>
        <v>2212320.3675890518</v>
      </c>
      <c r="H20" s="199">
        <f>+'Part 1er Sem'!J$10*'CALCULO GARANTIA coef ant'!N20</f>
        <v>3088665.6414430505</v>
      </c>
      <c r="I20" s="200">
        <f t="shared" si="0"/>
        <v>86683558.342776164</v>
      </c>
    </row>
    <row r="21" spans="1:9" x14ac:dyDescent="0.2">
      <c r="A21" s="198" t="s">
        <v>15</v>
      </c>
      <c r="B21" s="199">
        <f>+'Part 1er Sem'!J$4*'CALCULO GARANTIA coef ant'!N21</f>
        <v>8386090.4548633145</v>
      </c>
      <c r="C21" s="199">
        <f>+'Part 1er Sem'!J$5*'CALCULO GARANTIA coef ant'!N21</f>
        <v>1059253.773977373</v>
      </c>
      <c r="D21" s="199">
        <f>+'Part 1er Sem'!J$6*'CALCULO GARANTIA coef ant'!N21</f>
        <v>274314.80055604328</v>
      </c>
      <c r="E21" s="199">
        <f>+'Part 1er Sem'!J$7*'CALCULO GARANTIA coef ant'!N21</f>
        <v>347027.97771968786</v>
      </c>
      <c r="F21" s="199">
        <f>+'Part 1er Sem'!J$8*'CALCULO GARANTIA coef ant'!N21</f>
        <v>123731.04388142926</v>
      </c>
      <c r="G21" s="199">
        <f>+'Part 1er Sem'!J$9*'CALCULO GARANTIA coef ant'!N21</f>
        <v>277018.39302911714</v>
      </c>
      <c r="H21" s="199">
        <f>+'Part 1er Sem'!J$10*'CALCULO GARANTIA coef ant'!N21</f>
        <v>386751.03530743957</v>
      </c>
      <c r="I21" s="200">
        <f t="shared" si="0"/>
        <v>10854187.479334405</v>
      </c>
    </row>
    <row r="22" spans="1:9" x14ac:dyDescent="0.2">
      <c r="A22" s="198" t="s">
        <v>16</v>
      </c>
      <c r="B22" s="199">
        <f>+'Part 1er Sem'!J$4*'CALCULO GARANTIA coef ant'!N22</f>
        <v>6249440.7166999336</v>
      </c>
      <c r="C22" s="199">
        <f>+'Part 1er Sem'!J$5*'CALCULO GARANTIA coef ant'!N22</f>
        <v>789371.84138924954</v>
      </c>
      <c r="D22" s="199">
        <f>+'Part 1er Sem'!J$6*'CALCULO GARANTIA coef ant'!N22</f>
        <v>204423.51451076736</v>
      </c>
      <c r="E22" s="199">
        <f>+'Part 1er Sem'!J$7*'CALCULO GARANTIA coef ant'!N22</f>
        <v>258610.46759133757</v>
      </c>
      <c r="F22" s="199">
        <f>+'Part 1er Sem'!J$8*'CALCULO GARANTIA coef ant'!N22</f>
        <v>92206.23456356379</v>
      </c>
      <c r="G22" s="199">
        <f>+'Part 1er Sem'!J$9*'CALCULO GARANTIA coef ant'!N22</f>
        <v>206438.27227823131</v>
      </c>
      <c r="H22" s="199">
        <f>+'Part 1er Sem'!J$10*'CALCULO GARANTIA coef ant'!N22</f>
        <v>288212.68745968479</v>
      </c>
      <c r="I22" s="200">
        <f t="shared" si="0"/>
        <v>8088703.7344927695</v>
      </c>
    </row>
    <row r="23" spans="1:9" x14ac:dyDescent="0.2">
      <c r="A23" s="198" t="s">
        <v>17</v>
      </c>
      <c r="B23" s="199">
        <f>+'Part 1er Sem'!J$4*'CALCULO GARANTIA coef ant'!N23</f>
        <v>54808433.408341132</v>
      </c>
      <c r="C23" s="199">
        <f>+'Part 1er Sem'!J$5*'CALCULO GARANTIA coef ant'!N23</f>
        <v>6922896.9382156683</v>
      </c>
      <c r="D23" s="199">
        <f>+'Part 1er Sem'!J$6*'CALCULO GARANTIA coef ant'!N23</f>
        <v>1792821.6443789038</v>
      </c>
      <c r="E23" s="199">
        <f>+'Part 1er Sem'!J$7*'CALCULO GARANTIA coef ant'!N23</f>
        <v>2268048.4917319925</v>
      </c>
      <c r="F23" s="199">
        <f>+'Part 1er Sem'!J$8*'CALCULO GARANTIA coef ant'!N23</f>
        <v>808661.04600470606</v>
      </c>
      <c r="G23" s="199">
        <f>+'Part 1er Sem'!J$9*'CALCULO GARANTIA coef ant'!N23</f>
        <v>1810491.3402665539</v>
      </c>
      <c r="H23" s="199">
        <f>+'Part 1er Sem'!J$10*'CALCULO GARANTIA coef ant'!N23</f>
        <v>2527663.9309276668</v>
      </c>
      <c r="I23" s="200">
        <f t="shared" si="0"/>
        <v>70939016.799866617</v>
      </c>
    </row>
    <row r="24" spans="1:9" x14ac:dyDescent="0.2">
      <c r="A24" s="198" t="s">
        <v>18</v>
      </c>
      <c r="B24" s="199">
        <f>+'Part 1er Sem'!J$4*'CALCULO GARANTIA coef ant'!N24</f>
        <v>58035364.83045058</v>
      </c>
      <c r="C24" s="199">
        <f>+'Part 1er Sem'!J$5*'CALCULO GARANTIA coef ant'!N24</f>
        <v>7330493.219895808</v>
      </c>
      <c r="D24" s="199">
        <f>+'Part 1er Sem'!J$6*'CALCULO GARANTIA coef ant'!N24</f>
        <v>1898376.7959991244</v>
      </c>
      <c r="E24" s="199">
        <f>+'Part 1er Sem'!J$7*'CALCULO GARANTIA coef ant'!N24</f>
        <v>2401583.360176601</v>
      </c>
      <c r="F24" s="199">
        <f>+'Part 1er Sem'!J$8*'CALCULO GARANTIA coef ant'!N24</f>
        <v>856272.21780644101</v>
      </c>
      <c r="G24" s="199">
        <f>+'Part 1er Sem'!J$9*'CALCULO GARANTIA coef ant'!N24</f>
        <v>1917086.8226047531</v>
      </c>
      <c r="H24" s="199">
        <f>+'Part 1er Sem'!J$10*'CALCULO GARANTIA coef ant'!N24</f>
        <v>2676484.0605320614</v>
      </c>
      <c r="I24" s="200">
        <f t="shared" si="0"/>
        <v>75115661.307465374</v>
      </c>
    </row>
    <row r="25" spans="1:9" x14ac:dyDescent="0.2">
      <c r="A25" s="198" t="s">
        <v>19</v>
      </c>
      <c r="B25" s="199">
        <f>+'Part 1er Sem'!J$4*'CALCULO GARANTIA coef ant'!N25</f>
        <v>10534199.929841422</v>
      </c>
      <c r="C25" s="199">
        <f>+'Part 1er Sem'!J$5*'CALCULO GARANTIA coef ant'!N25</f>
        <v>1330583.1950626839</v>
      </c>
      <c r="D25" s="199">
        <f>+'Part 1er Sem'!J$6*'CALCULO GARANTIA coef ant'!N25</f>
        <v>344580.94249342725</v>
      </c>
      <c r="E25" s="199">
        <f>+'Part 1er Sem'!J$7*'CALCULO GARANTIA coef ant'!N25</f>
        <v>435919.70754712424</v>
      </c>
      <c r="F25" s="199">
        <f>+'Part 1er Sem'!J$8*'CALCULO GARANTIA coef ant'!N25</f>
        <v>155424.93379845165</v>
      </c>
      <c r="G25" s="199">
        <f>+'Part 1er Sem'!J$9*'CALCULO GARANTIA coef ant'!N25</f>
        <v>347977.06417771673</v>
      </c>
      <c r="H25" s="199">
        <f>+'Part 1er Sem'!J$10*'CALCULO GARANTIA coef ant'!N25</f>
        <v>485817.88509555627</v>
      </c>
      <c r="I25" s="200">
        <f t="shared" si="0"/>
        <v>13634503.65801638</v>
      </c>
    </row>
    <row r="26" spans="1:9" x14ac:dyDescent="0.2">
      <c r="A26" s="198" t="s">
        <v>20</v>
      </c>
      <c r="B26" s="199">
        <f>+'Part 1er Sem'!J$4*'CALCULO GARANTIA coef ant'!N26</f>
        <v>143365740.70326698</v>
      </c>
      <c r="C26" s="199">
        <f>+'Part 1er Sem'!J$5*'CALCULO GARANTIA coef ant'!N26</f>
        <v>18108641.054656047</v>
      </c>
      <c r="D26" s="199">
        <f>+'Part 1er Sem'!J$6*'CALCULO GARANTIA coef ant'!N26</f>
        <v>4689592.2216983875</v>
      </c>
      <c r="E26" s="199">
        <f>+'Part 1er Sem'!J$7*'CALCULO GARANTIA coef ant'!N26</f>
        <v>5932671.885465703</v>
      </c>
      <c r="F26" s="199">
        <f>+'Part 1er Sem'!J$8*'CALCULO GARANTIA coef ant'!N26</f>
        <v>2115263.703572663</v>
      </c>
      <c r="G26" s="199">
        <f>+'Part 1er Sem'!J$9*'CALCULO GARANTIA coef ant'!N26</f>
        <v>4735811.9160301164</v>
      </c>
      <c r="H26" s="199">
        <f>+'Part 1er Sem'!J$10*'CALCULO GARANTIA coef ant'!N26</f>
        <v>6611763.7226833561</v>
      </c>
      <c r="I26" s="200">
        <f t="shared" si="0"/>
        <v>185559485.20737326</v>
      </c>
    </row>
    <row r="27" spans="1:9" x14ac:dyDescent="0.2">
      <c r="A27" s="198" t="s">
        <v>21</v>
      </c>
      <c r="B27" s="199">
        <f>+'Part 1er Sem'!J$4*'CALCULO GARANTIA coef ant'!N27</f>
        <v>21260506.26564784</v>
      </c>
      <c r="C27" s="199">
        <f>+'Part 1er Sem'!J$5*'CALCULO GARANTIA coef ant'!N27</f>
        <v>2685431.5034840773</v>
      </c>
      <c r="D27" s="199">
        <f>+'Part 1er Sem'!J$6*'CALCULO GARANTIA coef ant'!N27</f>
        <v>695445.81797344238</v>
      </c>
      <c r="E27" s="199">
        <f>+'Part 1er Sem'!J$7*'CALCULO GARANTIA coef ant'!N27</f>
        <v>879789.04286512092</v>
      </c>
      <c r="F27" s="199">
        <f>+'Part 1er Sem'!J$8*'CALCULO GARANTIA coef ant'!N27</f>
        <v>313684.2665667563</v>
      </c>
      <c r="G27" s="199">
        <f>+'Part 1er Sem'!J$9*'CALCULO GARANTIA coef ant'!N27</f>
        <v>702299.99454390991</v>
      </c>
      <c r="H27" s="199">
        <f>+'Part 1er Sem'!J$10*'CALCULO GARANTIA coef ant'!N27</f>
        <v>980495.36356135411</v>
      </c>
      <c r="I27" s="200">
        <f t="shared" si="0"/>
        <v>27517652.254642501</v>
      </c>
    </row>
    <row r="28" spans="1:9" x14ac:dyDescent="0.2">
      <c r="A28" s="198" t="s">
        <v>22</v>
      </c>
      <c r="B28" s="199">
        <f>+'Part 1er Sem'!J$4*'CALCULO GARANTIA coef ant'!N28</f>
        <v>3410194.253689453</v>
      </c>
      <c r="C28" s="199">
        <f>+'Part 1er Sem'!J$5*'CALCULO GARANTIA coef ant'!N28</f>
        <v>430744.35610477568</v>
      </c>
      <c r="D28" s="199">
        <f>+'Part 1er Sem'!J$6*'CALCULO GARANTIA coef ant'!N28</f>
        <v>111549.80519148649</v>
      </c>
      <c r="E28" s="199">
        <f>+'Part 1er Sem'!J$7*'CALCULO GARANTIA coef ant'!N28</f>
        <v>141118.53692239238</v>
      </c>
      <c r="F28" s="199">
        <f>+'Part 1er Sem'!J$8*'CALCULO GARANTIA coef ant'!N28</f>
        <v>50315.089864401525</v>
      </c>
      <c r="G28" s="199">
        <f>+'Part 1er Sem'!J$9*'CALCULO GARANTIA coef ant'!N28</f>
        <v>112649.2180305941</v>
      </c>
      <c r="H28" s="199">
        <f>+'Part 1er Sem'!J$10*'CALCULO GARANTIA coef ant'!N28</f>
        <v>157271.87362366385</v>
      </c>
      <c r="I28" s="200">
        <f t="shared" si="0"/>
        <v>4413843.1334267668</v>
      </c>
    </row>
    <row r="29" spans="1:9" x14ac:dyDescent="0.2">
      <c r="A29" s="198" t="s">
        <v>23</v>
      </c>
      <c r="B29" s="199">
        <f>+'Part 1er Sem'!J$4*'CALCULO GARANTIA coef ant'!N29</f>
        <v>15605183.218559967</v>
      </c>
      <c r="C29" s="199">
        <f>+'Part 1er Sem'!J$5*'CALCULO GARANTIA coef ant'!N29</f>
        <v>1971103.1388031261</v>
      </c>
      <c r="D29" s="199">
        <f>+'Part 1er Sem'!J$6*'CALCULO GARANTIA coef ant'!N29</f>
        <v>510456.30204922025</v>
      </c>
      <c r="E29" s="199">
        <f>+'Part 1er Sem'!J$7*'CALCULO GARANTIA coef ant'!N29</f>
        <v>645763.98304188589</v>
      </c>
      <c r="F29" s="199">
        <f>+'Part 1er Sem'!J$8*'CALCULO GARANTIA coef ant'!N29</f>
        <v>230243.83292618059</v>
      </c>
      <c r="G29" s="199">
        <f>+'Part 1er Sem'!J$9*'CALCULO GARANTIA coef ant'!N29</f>
        <v>515487.25850237539</v>
      </c>
      <c r="H29" s="199">
        <f>+'Part 1er Sem'!J$10*'CALCULO GARANTIA coef ant'!N29</f>
        <v>719682.2880011159</v>
      </c>
      <c r="I29" s="200">
        <f t="shared" si="0"/>
        <v>20197920.021883871</v>
      </c>
    </row>
    <row r="30" spans="1:9" x14ac:dyDescent="0.2">
      <c r="A30" s="198" t="s">
        <v>24</v>
      </c>
      <c r="B30" s="199">
        <f>+'Part 1er Sem'!J$4*'CALCULO GARANTIA coef ant'!N30</f>
        <v>15031008.425494401</v>
      </c>
      <c r="C30" s="199">
        <f>+'Part 1er Sem'!J$5*'CALCULO GARANTIA coef ant'!N30</f>
        <v>1898578.6627375633</v>
      </c>
      <c r="D30" s="199">
        <f>+'Part 1er Sem'!J$6*'CALCULO GARANTIA coef ant'!N30</f>
        <v>491674.64870409714</v>
      </c>
      <c r="E30" s="199">
        <f>+'Part 1er Sem'!J$7*'CALCULO GARANTIA coef ant'!N30</f>
        <v>622003.83898338594</v>
      </c>
      <c r="F30" s="199">
        <f>+'Part 1er Sem'!J$8*'CALCULO GARANTIA coef ant'!N30</f>
        <v>221772.275542107</v>
      </c>
      <c r="G30" s="199">
        <f>+'Part 1er Sem'!J$9*'CALCULO GARANTIA coef ant'!N30</f>
        <v>496520.49689290475</v>
      </c>
      <c r="H30" s="199">
        <f>+'Part 1er Sem'!J$10*'CALCULO GARANTIA coef ant'!N30</f>
        <v>693202.40481111722</v>
      </c>
      <c r="I30" s="200">
        <f t="shared" si="0"/>
        <v>19454760.753165577</v>
      </c>
    </row>
    <row r="31" spans="1:9" x14ac:dyDescent="0.2">
      <c r="A31" s="198" t="s">
        <v>25</v>
      </c>
      <c r="B31" s="199">
        <f>+'Part 1er Sem'!J$4*'CALCULO GARANTIA coef ant'!N31</f>
        <v>242361102.09929165</v>
      </c>
      <c r="C31" s="199">
        <f>+'Part 1er Sem'!J$5*'CALCULO GARANTIA coef ant'!N31</f>
        <v>30612824.109846123</v>
      </c>
      <c r="D31" s="199">
        <f>+'Part 1er Sem'!J$6*'CALCULO GARANTIA coef ant'!N31</f>
        <v>7927798.7451655315</v>
      </c>
      <c r="E31" s="199">
        <f>+'Part 1er Sem'!J$7*'CALCULO GARANTIA coef ant'!N31</f>
        <v>10029236.339879526</v>
      </c>
      <c r="F31" s="199">
        <f>+'Part 1er Sem'!J$8*'CALCULO GARANTIA coef ant'!N31</f>
        <v>3575872.728824242</v>
      </c>
      <c r="G31" s="199">
        <f>+'Part 1er Sem'!J$9*'CALCULO GARANTIA coef ant'!N31</f>
        <v>8005933.563163057</v>
      </c>
      <c r="H31" s="199">
        <f>+'Part 1er Sem'!J$10*'CALCULO GARANTIA coef ant'!N31</f>
        <v>11177247.331120145</v>
      </c>
      <c r="I31" s="200">
        <f t="shared" si="0"/>
        <v>313690014.91729027</v>
      </c>
    </row>
    <row r="32" spans="1:9" x14ac:dyDescent="0.2">
      <c r="A32" s="198" t="s">
        <v>26</v>
      </c>
      <c r="B32" s="199">
        <f>+'Part 1er Sem'!J$4*'CALCULO GARANTIA coef ant'!N32</f>
        <v>6341581.6038013026</v>
      </c>
      <c r="C32" s="199">
        <f>+'Part 1er Sem'!J$5*'CALCULO GARANTIA coef ant'!N32</f>
        <v>801010.2303292529</v>
      </c>
      <c r="D32" s="199">
        <f>+'Part 1er Sem'!J$6*'CALCULO GARANTIA coef ant'!N32</f>
        <v>207437.50645424932</v>
      </c>
      <c r="E32" s="199">
        <f>+'Part 1er Sem'!J$7*'CALCULO GARANTIA coef ant'!N32</f>
        <v>262423.38445506431</v>
      </c>
      <c r="F32" s="199">
        <f>+'Part 1er Sem'!J$8*'CALCULO GARANTIA coef ant'!N32</f>
        <v>93565.710496547777</v>
      </c>
      <c r="G32" s="199">
        <f>+'Part 1er Sem'!J$9*'CALCULO GARANTIA coef ant'!N32</f>
        <v>209481.96953078077</v>
      </c>
      <c r="H32" s="199">
        <f>+'Part 1er Sem'!J$10*'CALCULO GARANTIA coef ant'!N32</f>
        <v>292462.05534718884</v>
      </c>
      <c r="I32" s="200">
        <f t="shared" si="0"/>
        <v>8207962.4604143854</v>
      </c>
    </row>
    <row r="33" spans="1:9" x14ac:dyDescent="0.2">
      <c r="A33" s="198" t="s">
        <v>27</v>
      </c>
      <c r="B33" s="199">
        <f>+'Part 1er Sem'!J$4*'CALCULO GARANTIA coef ant'!N33</f>
        <v>10916052.09255504</v>
      </c>
      <c r="C33" s="199">
        <f>+'Part 1er Sem'!J$5*'CALCULO GARANTIA coef ant'!N33</f>
        <v>1378815.2462947636</v>
      </c>
      <c r="D33" s="199">
        <f>+'Part 1er Sem'!J$6*'CALCULO GARANTIA coef ant'!N33</f>
        <v>357071.59000318957</v>
      </c>
      <c r="E33" s="199">
        <f>+'Part 1er Sem'!J$7*'CALCULO GARANTIA coef ant'!N33</f>
        <v>451721.2761716969</v>
      </c>
      <c r="F33" s="199">
        <f>+'Part 1er Sem'!J$8*'CALCULO GARANTIA coef ant'!N33</f>
        <v>161058.90196934561</v>
      </c>
      <c r="G33" s="199">
        <f>+'Part 1er Sem'!J$9*'CALCULO GARANTIA coef ant'!N33</f>
        <v>360590.81704133807</v>
      </c>
      <c r="H33" s="199">
        <f>+'Part 1er Sem'!J$10*'CALCULO GARANTIA coef ant'!N33</f>
        <v>503428.20304511196</v>
      </c>
      <c r="I33" s="200">
        <f t="shared" si="0"/>
        <v>14128738.127080483</v>
      </c>
    </row>
    <row r="34" spans="1:9" x14ac:dyDescent="0.2">
      <c r="A34" s="198" t="s">
        <v>28</v>
      </c>
      <c r="B34" s="199">
        <f>+'Part 1er Sem'!J$4*'CALCULO GARANTIA coef ant'!N34</f>
        <v>5895776.4448873727</v>
      </c>
      <c r="C34" s="199">
        <f>+'Part 1er Sem'!J$5*'CALCULO GARANTIA coef ant'!N34</f>
        <v>744700.22513913363</v>
      </c>
      <c r="D34" s="199">
        <f>+'Part 1er Sem'!J$6*'CALCULO GARANTIA coef ant'!N34</f>
        <v>192854.91234647768</v>
      </c>
      <c r="E34" s="199">
        <f>+'Part 1er Sem'!J$7*'CALCULO GARANTIA coef ant'!N34</f>
        <v>243975.35273067639</v>
      </c>
      <c r="F34" s="199">
        <f>+'Part 1er Sem'!J$8*'CALCULO GARANTIA coef ant'!N34</f>
        <v>86988.159493844447</v>
      </c>
      <c r="G34" s="199">
        <f>+'Part 1er Sem'!J$9*'CALCULO GARANTIA coef ant'!N34</f>
        <v>194755.65225682288</v>
      </c>
      <c r="H34" s="199">
        <f>+'Part 1er Sem'!J$10*'CALCULO GARANTIA coef ant'!N34</f>
        <v>271902.34308515716</v>
      </c>
      <c r="I34" s="200">
        <f t="shared" si="0"/>
        <v>7630953.0899394844</v>
      </c>
    </row>
    <row r="35" spans="1:9" x14ac:dyDescent="0.2">
      <c r="A35" s="198" t="s">
        <v>29</v>
      </c>
      <c r="B35" s="199">
        <f>+'Part 1er Sem'!J$4*'CALCULO GARANTIA coef ant'!N35</f>
        <v>8738959.3829026856</v>
      </c>
      <c r="C35" s="199">
        <f>+'Part 1er Sem'!J$5*'CALCULO GARANTIA coef ant'!N35</f>
        <v>1103824.9297211429</v>
      </c>
      <c r="D35" s="199">
        <f>+'Part 1er Sem'!J$6*'CALCULO GARANTIA coef ant'!N35</f>
        <v>285857.38647716341</v>
      </c>
      <c r="E35" s="199">
        <f>+'Part 1er Sem'!J$7*'CALCULO GARANTIA coef ant'!N35</f>
        <v>361630.18015915737</v>
      </c>
      <c r="F35" s="199">
        <f>+'Part 1er Sem'!J$8*'CALCULO GARANTIA coef ant'!N35</f>
        <v>128937.38419633872</v>
      </c>
      <c r="G35" s="199">
        <f>+'Part 1er Sem'!J$9*'CALCULO GARANTIA coef ant'!N35</f>
        <v>288674.74039640382</v>
      </c>
      <c r="H35" s="199">
        <f>+'Part 1er Sem'!J$10*'CALCULO GARANTIA coef ant'!N35</f>
        <v>403024.69989305222</v>
      </c>
      <c r="I35" s="200">
        <f t="shared" si="0"/>
        <v>11310908.703745944</v>
      </c>
    </row>
    <row r="36" spans="1:9" x14ac:dyDescent="0.2">
      <c r="A36" s="198" t="s">
        <v>30</v>
      </c>
      <c r="B36" s="199">
        <f>+'Part 1er Sem'!J$4*'CALCULO GARANTIA coef ant'!N36</f>
        <v>8035723.8632588768</v>
      </c>
      <c r="C36" s="199">
        <f>+'Part 1er Sem'!J$5*'CALCULO GARANTIA coef ant'!N36</f>
        <v>1014998.6903445268</v>
      </c>
      <c r="D36" s="199">
        <f>+'Part 1er Sem'!J$6*'CALCULO GARANTIA coef ant'!N36</f>
        <v>262854.06778494193</v>
      </c>
      <c r="E36" s="199">
        <f>+'Part 1er Sem'!J$7*'CALCULO GARANTIA coef ant'!N36</f>
        <v>332529.32540971704</v>
      </c>
      <c r="F36" s="199">
        <f>+'Part 1er Sem'!J$8*'CALCULO GARANTIA coef ant'!N36</f>
        <v>118561.62383358621</v>
      </c>
      <c r="G36" s="199">
        <f>+'Part 1er Sem'!J$9*'CALCULO GARANTIA coef ant'!N36</f>
        <v>265444.70554032264</v>
      </c>
      <c r="H36" s="199">
        <f>+'Part 1er Sem'!J$10*'CALCULO GARANTIA coef ant'!N36</f>
        <v>370592.77386612963</v>
      </c>
      <c r="I36" s="200">
        <f t="shared" si="0"/>
        <v>10400705.050038101</v>
      </c>
    </row>
    <row r="37" spans="1:9" x14ac:dyDescent="0.2">
      <c r="A37" s="198" t="s">
        <v>31</v>
      </c>
      <c r="B37" s="199">
        <f>+'Part 1er Sem'!J$4*'CALCULO GARANTIA coef ant'!N37</f>
        <v>76409426.774392068</v>
      </c>
      <c r="C37" s="199">
        <f>+'Part 1er Sem'!J$5*'CALCULO GARANTIA coef ant'!N37</f>
        <v>9651335.6389192119</v>
      </c>
      <c r="D37" s="199">
        <f>+'Part 1er Sem'!J$6*'CALCULO GARANTIA coef ant'!N37</f>
        <v>2499405.0301548513</v>
      </c>
      <c r="E37" s="199">
        <f>+'Part 1er Sem'!J$7*'CALCULO GARANTIA coef ant'!N37</f>
        <v>3161927.3599488069</v>
      </c>
      <c r="F37" s="199">
        <f>+'Part 1er Sem'!J$8*'CALCULO GARANTIA coef ant'!N37</f>
        <v>1127368.9674661702</v>
      </c>
      <c r="G37" s="199">
        <f>+'Part 1er Sem'!J$9*'CALCULO GARANTIA coef ant'!N37</f>
        <v>2524038.6722805849</v>
      </c>
      <c r="H37" s="199">
        <f>+'Part 1er Sem'!J$10*'CALCULO GARANTIA coef ant'!N37</f>
        <v>3523861.9320050948</v>
      </c>
      <c r="I37" s="200">
        <f t="shared" si="0"/>
        <v>98897364.375166789</v>
      </c>
    </row>
    <row r="38" spans="1:9" x14ac:dyDescent="0.2">
      <c r="A38" s="198" t="s">
        <v>32</v>
      </c>
      <c r="B38" s="199">
        <f>+'Part 1er Sem'!J$4*'CALCULO GARANTIA coef ant'!N38</f>
        <v>14890463.775077157</v>
      </c>
      <c r="C38" s="199">
        <f>+'Part 1er Sem'!J$5*'CALCULO GARANTIA coef ant'!N38</f>
        <v>1880826.3558469955</v>
      </c>
      <c r="D38" s="199">
        <f>+'Part 1er Sem'!J$6*'CALCULO GARANTIA coef ant'!N38</f>
        <v>487077.33629065106</v>
      </c>
      <c r="E38" s="199">
        <f>+'Part 1er Sem'!J$7*'CALCULO GARANTIA coef ant'!N38</f>
        <v>616187.90770096914</v>
      </c>
      <c r="F38" s="199">
        <f>+'Part 1er Sem'!J$8*'CALCULO GARANTIA coef ant'!N38</f>
        <v>219698.63510122776</v>
      </c>
      <c r="G38" s="199">
        <f>+'Part 1er Sem'!J$9*'CALCULO GARANTIA coef ant'!N38</f>
        <v>491877.87427668372</v>
      </c>
      <c r="H38" s="199">
        <f>+'Part 1er Sem'!J$10*'CALCULO GARANTIA coef ant'!N38</f>
        <v>686720.74457285111</v>
      </c>
      <c r="I38" s="200">
        <f t="shared" si="0"/>
        <v>19272852.628866538</v>
      </c>
    </row>
    <row r="39" spans="1:9" x14ac:dyDescent="0.2">
      <c r="A39" s="198" t="s">
        <v>33</v>
      </c>
      <c r="B39" s="199">
        <f>+'Part 1er Sem'!J$4*'CALCULO GARANTIA coef ant'!N39</f>
        <v>54594505.612072743</v>
      </c>
      <c r="C39" s="199">
        <f>+'Part 1er Sem'!J$5*'CALCULO GARANTIA coef ant'!N39</f>
        <v>6895875.5476433141</v>
      </c>
      <c r="D39" s="199">
        <f>+'Part 1er Sem'!J$6*'CALCULO GARANTIA coef ant'!N39</f>
        <v>1785823.9186707672</v>
      </c>
      <c r="E39" s="199">
        <f>+'Part 1er Sem'!J$7*'CALCULO GARANTIA coef ant'!N39</f>
        <v>2259195.8647639644</v>
      </c>
      <c r="F39" s="199">
        <f>+'Part 1er Sem'!J$8*'CALCULO GARANTIA coef ant'!N39</f>
        <v>805504.68730693043</v>
      </c>
      <c r="G39" s="199">
        <f>+'Part 1er Sem'!J$9*'CALCULO GARANTIA coef ant'!N39</f>
        <v>1803424.6463565018</v>
      </c>
      <c r="H39" s="199">
        <f>+'Part 1er Sem'!J$10*'CALCULO GARANTIA coef ant'!N39</f>
        <v>2517797.975255813</v>
      </c>
      <c r="I39" s="200">
        <f t="shared" si="0"/>
        <v>70662128.25207004</v>
      </c>
    </row>
    <row r="40" spans="1:9" x14ac:dyDescent="0.2">
      <c r="A40" s="198" t="s">
        <v>34</v>
      </c>
      <c r="B40" s="199">
        <f>+'Part 1er Sem'!J$4*'CALCULO GARANTIA coef ant'!N40</f>
        <v>10879547.229709063</v>
      </c>
      <c r="C40" s="199">
        <f>+'Part 1er Sem'!J$5*'CALCULO GARANTIA coef ant'!N40</f>
        <v>1374204.2879529411</v>
      </c>
      <c r="D40" s="199">
        <f>+'Part 1er Sem'!J$6*'CALCULO GARANTIA coef ant'!N40</f>
        <v>355877.49077127472</v>
      </c>
      <c r="E40" s="199">
        <f>+'Part 1er Sem'!J$7*'CALCULO GARANTIA coef ant'!N40</f>
        <v>450210.65464924148</v>
      </c>
      <c r="F40" s="199">
        <f>+'Part 1er Sem'!J$8*'CALCULO GARANTIA coef ant'!N40</f>
        <v>160520.29762075286</v>
      </c>
      <c r="G40" s="199">
        <f>+'Part 1er Sem'!J$9*'CALCULO GARANTIA coef ant'!N40</f>
        <v>359384.9490033327</v>
      </c>
      <c r="H40" s="199">
        <f>+'Part 1er Sem'!J$10*'CALCULO GARANTIA coef ant'!N40</f>
        <v>501744.66605306213</v>
      </c>
      <c r="I40" s="200">
        <f t="shared" si="0"/>
        <v>14081489.575759668</v>
      </c>
    </row>
    <row r="41" spans="1:9" x14ac:dyDescent="0.2">
      <c r="A41" s="198" t="s">
        <v>35</v>
      </c>
      <c r="B41" s="199">
        <f>+'Part 1er Sem'!J$4*'CALCULO GARANTIA coef ant'!N41</f>
        <v>9561063.2523951009</v>
      </c>
      <c r="C41" s="199">
        <f>+'Part 1er Sem'!J$5*'CALCULO GARANTIA coef ant'!N41</f>
        <v>1207665.5251748005</v>
      </c>
      <c r="D41" s="199">
        <f>+'Part 1er Sem'!J$6*'CALCULO GARANTIA coef ant'!N41</f>
        <v>312748.97084653785</v>
      </c>
      <c r="E41" s="199">
        <f>+'Part 1er Sem'!J$7*'CALCULO GARANTIA coef ant'!N41</f>
        <v>395649.9710069932</v>
      </c>
      <c r="F41" s="199">
        <f>+'Part 1er Sem'!J$8*'CALCULO GARANTIA coef ant'!N41</f>
        <v>141066.96597210751</v>
      </c>
      <c r="G41" s="199">
        <f>+'Part 1er Sem'!J$9*'CALCULO GARANTIA coef ant'!N41</f>
        <v>315831.36290787888</v>
      </c>
      <c r="H41" s="199">
        <f>+'Part 1er Sem'!J$10*'CALCULO GARANTIA coef ant'!N41</f>
        <v>440938.61512777949</v>
      </c>
      <c r="I41" s="200">
        <f t="shared" si="0"/>
        <v>12374964.663431197</v>
      </c>
    </row>
    <row r="42" spans="1:9" x14ac:dyDescent="0.2">
      <c r="A42" s="198" t="s">
        <v>36</v>
      </c>
      <c r="B42" s="199">
        <f>+'Part 1er Sem'!J$4*'CALCULO GARANTIA coef ant'!N42</f>
        <v>11756396.007356502</v>
      </c>
      <c r="C42" s="199">
        <f>+'Part 1er Sem'!J$5*'CALCULO GARANTIA coef ant'!N42</f>
        <v>1484959.7564194014</v>
      </c>
      <c r="D42" s="199">
        <f>+'Part 1er Sem'!J$6*'CALCULO GARANTIA coef ant'!N42</f>
        <v>384559.81883019477</v>
      </c>
      <c r="E42" s="199">
        <f>+'Part 1er Sem'!J$7*'CALCULO GARANTIA coef ant'!N42</f>
        <v>486495.86522629939</v>
      </c>
      <c r="F42" s="199">
        <f>+'Part 1er Sem'!J$8*'CALCULO GARANTIA coef ant'!N42</f>
        <v>173457.603170749</v>
      </c>
      <c r="G42" s="199">
        <f>+'Part 1er Sem'!J$9*'CALCULO GARANTIA coef ant'!N42</f>
        <v>388349.96442032873</v>
      </c>
      <c r="H42" s="199">
        <f>+'Part 1er Sem'!J$10*'CALCULO GARANTIA coef ant'!N42</f>
        <v>542183.31555111799</v>
      </c>
      <c r="I42" s="200">
        <f t="shared" si="0"/>
        <v>15216402.33097459</v>
      </c>
    </row>
    <row r="43" spans="1:9" x14ac:dyDescent="0.2">
      <c r="A43" s="198" t="s">
        <v>37</v>
      </c>
      <c r="B43" s="199">
        <f>+'Part 1er Sem'!J$4*'CALCULO GARANTIA coef ant'!N43</f>
        <v>16559393.378609734</v>
      </c>
      <c r="C43" s="199">
        <f>+'Part 1er Sem'!J$5*'CALCULO GARANTIA coef ant'!N43</f>
        <v>2091630.1851831358</v>
      </c>
      <c r="D43" s="199">
        <f>+'Part 1er Sem'!J$6*'CALCULO GARANTIA coef ant'!N43</f>
        <v>541669.17426320922</v>
      </c>
      <c r="E43" s="199">
        <f>+'Part 1er Sem'!J$7*'CALCULO GARANTIA coef ant'!N43</f>
        <v>685250.51421441988</v>
      </c>
      <c r="F43" s="199">
        <f>+'Part 1er Sem'!J$8*'CALCULO GARANTIA coef ant'!N43</f>
        <v>244322.55289953286</v>
      </c>
      <c r="G43" s="199">
        <f>+'Part 1er Sem'!J$9*'CALCULO GARANTIA coef ant'!N43</f>
        <v>547007.7586176286</v>
      </c>
      <c r="H43" s="199">
        <f>+'Part 1er Sem'!J$10*'CALCULO GARANTIA coef ant'!N43</f>
        <v>763688.7018701802</v>
      </c>
      <c r="I43" s="200">
        <f t="shared" si="0"/>
        <v>21432962.265657838</v>
      </c>
    </row>
    <row r="44" spans="1:9" x14ac:dyDescent="0.2">
      <c r="A44" s="198" t="s">
        <v>38</v>
      </c>
      <c r="B44" s="199">
        <f>+'Part 1er Sem'!J$4*'CALCULO GARANTIA coef ant'!N44</f>
        <v>38849866.040700339</v>
      </c>
      <c r="C44" s="199">
        <f>+'Part 1er Sem'!J$5*'CALCULO GARANTIA coef ant'!N44</f>
        <v>4907157.5656880941</v>
      </c>
      <c r="D44" s="199">
        <f>+'Part 1er Sem'!J$6*'CALCULO GARANTIA coef ant'!N44</f>
        <v>1270805.9031730792</v>
      </c>
      <c r="E44" s="199">
        <f>+'Part 1er Sem'!J$7*'CALCULO GARANTIA coef ant'!N44</f>
        <v>1607660.9856940494</v>
      </c>
      <c r="F44" s="199">
        <f>+'Part 1er Sem'!J$8*'CALCULO GARANTIA coef ant'!N44</f>
        <v>573203.27102862031</v>
      </c>
      <c r="G44" s="199">
        <f>+'Part 1er Sem'!J$9*'CALCULO GARANTIA coef ant'!N44</f>
        <v>1283330.7150592487</v>
      </c>
      <c r="H44" s="199">
        <f>+'Part 1er Sem'!J$10*'CALCULO GARANTIA coef ant'!N44</f>
        <v>1791684.2172961144</v>
      </c>
      <c r="I44" s="200">
        <f t="shared" si="0"/>
        <v>50283708.698639557</v>
      </c>
    </row>
    <row r="45" spans="1:9" x14ac:dyDescent="0.2">
      <c r="A45" s="198" t="s">
        <v>39</v>
      </c>
      <c r="B45" s="199">
        <f>+'Part 1er Sem'!J$4*'CALCULO GARANTIA coef ant'!N45</f>
        <v>589497117.42463684</v>
      </c>
      <c r="C45" s="199">
        <f>+'Part 1er Sem'!J$5*'CALCULO GARANTIA coef ant'!N45</f>
        <v>74459851.076219618</v>
      </c>
      <c r="D45" s="199">
        <f>+'Part 1er Sem'!J$6*'CALCULO GARANTIA coef ant'!N45</f>
        <v>19282857.138861779</v>
      </c>
      <c r="E45" s="199">
        <f>+'Part 1er Sem'!J$7*'CALCULO GARANTIA coef ant'!N45</f>
        <v>24394202.952201691</v>
      </c>
      <c r="F45" s="199">
        <f>+'Part 1er Sem'!J$8*'CALCULO GARANTIA coef ant'!N45</f>
        <v>8697627.8274871819</v>
      </c>
      <c r="G45" s="199">
        <f>+'Part 1er Sem'!J$9*'CALCULO GARANTIA coef ant'!N45</f>
        <v>19472905.168768696</v>
      </c>
      <c r="H45" s="199">
        <f>+'Part 1er Sem'!J$10*'CALCULO GARANTIA coef ant'!N45</f>
        <v>27186520.548739489</v>
      </c>
      <c r="I45" s="200">
        <f t="shared" si="0"/>
        <v>762991082.13691521</v>
      </c>
    </row>
    <row r="46" spans="1:9" x14ac:dyDescent="0.2">
      <c r="A46" s="198" t="s">
        <v>40</v>
      </c>
      <c r="B46" s="199">
        <f>+'Part 1er Sem'!J$4*'CALCULO GARANTIA coef ant'!N46</f>
        <v>4152372.0448569912</v>
      </c>
      <c r="C46" s="199">
        <f>+'Part 1er Sem'!J$5*'CALCULO GARANTIA coef ant'!N46</f>
        <v>524489.4248573425</v>
      </c>
      <c r="D46" s="199">
        <f>+'Part 1er Sem'!J$6*'CALCULO GARANTIA coef ant'!N46</f>
        <v>135826.9524339397</v>
      </c>
      <c r="E46" s="199">
        <f>+'Part 1er Sem'!J$7*'CALCULO GARANTIA coef ant'!N46</f>
        <v>171830.87652373448</v>
      </c>
      <c r="F46" s="199">
        <f>+'Part 1er Sem'!J$8*'CALCULO GARANTIA coef ant'!N46</f>
        <v>61265.416878048047</v>
      </c>
      <c r="G46" s="199">
        <f>+'Part 1er Sem'!J$9*'CALCULO GARANTIA coef ant'!N46</f>
        <v>137165.63603940536</v>
      </c>
      <c r="H46" s="199">
        <f>+'Part 1er Sem'!J$10*'CALCULO GARANTIA coef ant'!N46</f>
        <v>191499.74543844655</v>
      </c>
      <c r="I46" s="200">
        <f t="shared" si="0"/>
        <v>5374450.0970279071</v>
      </c>
    </row>
    <row r="47" spans="1:9" x14ac:dyDescent="0.2">
      <c r="A47" s="198" t="s">
        <v>41</v>
      </c>
      <c r="B47" s="199">
        <f>+'Part 1er Sem'!J$4*'CALCULO GARANTIA coef ant'!N47</f>
        <v>10981046.167023318</v>
      </c>
      <c r="C47" s="199">
        <f>+'Part 1er Sem'!J$5*'CALCULO GARANTIA coef ant'!N47</f>
        <v>1387024.6996791789</v>
      </c>
      <c r="D47" s="199">
        <f>+'Part 1er Sem'!J$6*'CALCULO GARANTIA coef ant'!N47</f>
        <v>359197.5909891139</v>
      </c>
      <c r="E47" s="199">
        <f>+'Part 1er Sem'!J$7*'CALCULO GARANTIA coef ant'!N47</f>
        <v>454410.82052468072</v>
      </c>
      <c r="F47" s="199">
        <f>+'Part 1er Sem'!J$8*'CALCULO GARANTIA coef ant'!N47</f>
        <v>162017.84520080138</v>
      </c>
      <c r="G47" s="199">
        <f>+'Part 1er Sem'!J$9*'CALCULO GARANTIA coef ant'!N47</f>
        <v>362737.77147290821</v>
      </c>
      <c r="H47" s="199">
        <f>+'Part 1er Sem'!J$10*'CALCULO GARANTIA coef ant'!N47</f>
        <v>506425.60996848682</v>
      </c>
      <c r="I47" s="200">
        <f t="shared" si="0"/>
        <v>14212860.50485849</v>
      </c>
    </row>
    <row r="48" spans="1:9" x14ac:dyDescent="0.2">
      <c r="A48" s="198" t="s">
        <v>42</v>
      </c>
      <c r="B48" s="199">
        <f>+'Part 1er Sem'!J$4*'CALCULO GARANTIA coef ant'!N48</f>
        <v>8807054.8949501123</v>
      </c>
      <c r="C48" s="199">
        <f>+'Part 1er Sem'!J$5*'CALCULO GARANTIA coef ant'!N48</f>
        <v>1112426.128159842</v>
      </c>
      <c r="D48" s="199">
        <f>+'Part 1er Sem'!J$6*'CALCULO GARANTIA coef ant'!N48</f>
        <v>288084.83762458316</v>
      </c>
      <c r="E48" s="199">
        <f>+'Part 1er Sem'!J$7*'CALCULO GARANTIA coef ant'!N48</f>
        <v>364448.06627245358</v>
      </c>
      <c r="F48" s="199">
        <f>+'Part 1er Sem'!J$8*'CALCULO GARANTIA coef ant'!N48</f>
        <v>129942.08702355214</v>
      </c>
      <c r="G48" s="199">
        <f>+'Part 1er Sem'!J$9*'CALCULO GARANTIA coef ant'!N48</f>
        <v>290924.14486221585</v>
      </c>
      <c r="H48" s="199">
        <f>+'Part 1er Sem'!J$10*'CALCULO GARANTIA coef ant'!N48</f>
        <v>406165.13940129284</v>
      </c>
      <c r="I48" s="200">
        <f t="shared" si="0"/>
        <v>11399045.298294052</v>
      </c>
    </row>
    <row r="49" spans="1:9" x14ac:dyDescent="0.2">
      <c r="A49" s="198" t="s">
        <v>43</v>
      </c>
      <c r="B49" s="199">
        <f>+'Part 1er Sem'!J$4*'CALCULO GARANTIA coef ant'!N49</f>
        <v>9526323.2141772565</v>
      </c>
      <c r="C49" s="199">
        <f>+'Part 1er Sem'!J$5*'CALCULO GARANTIA coef ant'!N49</f>
        <v>1203277.4832393564</v>
      </c>
      <c r="D49" s="199">
        <f>+'Part 1er Sem'!J$6*'CALCULO GARANTIA coef ant'!N49</f>
        <v>311612.60024496506</v>
      </c>
      <c r="E49" s="199">
        <f>+'Part 1er Sem'!J$7*'CALCULO GARANTIA coef ant'!N49</f>
        <v>394212.38035929739</v>
      </c>
      <c r="F49" s="199">
        <f>+'Part 1er Sem'!J$8*'CALCULO GARANTIA coef ant'!N49</f>
        <v>140554.40040698391</v>
      </c>
      <c r="G49" s="199">
        <f>+'Part 1er Sem'!J$9*'CALCULO GARANTIA coef ant'!N49</f>
        <v>314683.79246218974</v>
      </c>
      <c r="H49" s="199">
        <f>+'Part 1er Sem'!J$10*'CALCULO GARANTIA coef ant'!N49</f>
        <v>439336.46859481675</v>
      </c>
      <c r="I49" s="200">
        <f t="shared" si="0"/>
        <v>12330000.339484869</v>
      </c>
    </row>
    <row r="50" spans="1:9" x14ac:dyDescent="0.2">
      <c r="A50" s="198" t="s">
        <v>44</v>
      </c>
      <c r="B50" s="199">
        <f>+'Part 1er Sem'!J$4*'CALCULO GARANTIA coef ant'!N50</f>
        <v>28394544.562963784</v>
      </c>
      <c r="C50" s="199">
        <f>+'Part 1er Sem'!J$5*'CALCULO GARANTIA coef ant'!N50</f>
        <v>3586537.5708230794</v>
      </c>
      <c r="D50" s="199">
        <f>+'Part 1er Sem'!J$6*'CALCULO GARANTIA coef ant'!N50</f>
        <v>928805.12923063233</v>
      </c>
      <c r="E50" s="199">
        <f>+'Part 1er Sem'!J$7*'CALCULO GARANTIA coef ant'!N50</f>
        <v>1175005.3771769726</v>
      </c>
      <c r="F50" s="199">
        <f>+'Part 1er Sem'!J$8*'CALCULO GARANTIA coef ant'!N50</f>
        <v>418942.13498207892</v>
      </c>
      <c r="G50" s="199">
        <f>+'Part 1er Sem'!J$9*'CALCULO GARANTIA coef ant'!N50</f>
        <v>937959.24906394153</v>
      </c>
      <c r="H50" s="199">
        <f>+'Part 1er Sem'!J$10*'CALCULO GARANTIA coef ant'!N50</f>
        <v>1309504.0610301241</v>
      </c>
      <c r="I50" s="200">
        <f t="shared" si="0"/>
        <v>36751298.085270613</v>
      </c>
    </row>
    <row r="51" spans="1:9" x14ac:dyDescent="0.2">
      <c r="A51" s="198" t="s">
        <v>45</v>
      </c>
      <c r="B51" s="199">
        <f>+'Part 1er Sem'!J$4*'CALCULO GARANTIA coef ant'!N51</f>
        <v>24434994.225321576</v>
      </c>
      <c r="C51" s="199">
        <f>+'Part 1er Sem'!J$5*'CALCULO GARANTIA coef ant'!N51</f>
        <v>3086403.6095958212</v>
      </c>
      <c r="D51" s="199">
        <f>+'Part 1er Sem'!J$6*'CALCULO GARANTIA coef ant'!N51</f>
        <v>799285.50778032443</v>
      </c>
      <c r="E51" s="199">
        <f>+'Part 1er Sem'!J$7*'CALCULO GARANTIA coef ant'!N51</f>
        <v>1011153.728575398</v>
      </c>
      <c r="F51" s="199">
        <f>+'Part 1er Sem'!J$8*'CALCULO GARANTIA coef ant'!N51</f>
        <v>360521.67085586395</v>
      </c>
      <c r="G51" s="199">
        <f>+'Part 1er Sem'!J$9*'CALCULO GARANTIA coef ant'!N51</f>
        <v>807163.1078160922</v>
      </c>
      <c r="H51" s="199">
        <f>+'Part 1er Sem'!J$10*'CALCULO GARANTIA coef ant'!N51</f>
        <v>1126896.897337182</v>
      </c>
      <c r="I51" s="200">
        <f t="shared" si="0"/>
        <v>31626418.747282259</v>
      </c>
    </row>
    <row r="52" spans="1:9" x14ac:dyDescent="0.2">
      <c r="A52" s="198" t="s">
        <v>46</v>
      </c>
      <c r="B52" s="199">
        <f>+'Part 1er Sem'!J$4*'CALCULO GARANTIA coef ant'!N52</f>
        <v>205116021.95926109</v>
      </c>
      <c r="C52" s="199">
        <f>+'Part 1er Sem'!J$5*'CALCULO GARANTIA coef ant'!N52</f>
        <v>25908368.331225488</v>
      </c>
      <c r="D52" s="199">
        <f>+'Part 1er Sem'!J$6*'CALCULO GARANTIA coef ant'!N52</f>
        <v>6709486.4952205895</v>
      </c>
      <c r="E52" s="199">
        <f>+'Part 1er Sem'!J$7*'CALCULO GARANTIA coef ant'!N52</f>
        <v>8487983.605894655</v>
      </c>
      <c r="F52" s="199">
        <f>+'Part 1er Sem'!J$8*'CALCULO GARANTIA coef ant'!N52</f>
        <v>3026346.9790154081</v>
      </c>
      <c r="G52" s="199">
        <f>+'Part 1er Sem'!J$9*'CALCULO GARANTIA coef ant'!N52</f>
        <v>6775613.8684060667</v>
      </c>
      <c r="H52" s="199">
        <f>+'Part 1er Sem'!J$10*'CALCULO GARANTIA coef ant'!N52</f>
        <v>9459572.8817691039</v>
      </c>
      <c r="I52" s="200">
        <f t="shared" si="0"/>
        <v>265483394.12079239</v>
      </c>
    </row>
    <row r="53" spans="1:9" x14ac:dyDescent="0.2">
      <c r="A53" s="198" t="s">
        <v>47</v>
      </c>
      <c r="B53" s="199">
        <f>+'Part 1er Sem'!J$4*'CALCULO GARANTIA coef ant'!N53</f>
        <v>247973118.84151754</v>
      </c>
      <c r="C53" s="199">
        <f>+'Part 1er Sem'!J$5*'CALCULO GARANTIA coef ant'!N53</f>
        <v>31321682.42061948</v>
      </c>
      <c r="D53" s="199">
        <f>+'Part 1er Sem'!J$6*'CALCULO GARANTIA coef ant'!N53</f>
        <v>8111371.6820002515</v>
      </c>
      <c r="E53" s="199">
        <f>+'Part 1er Sem'!J$7*'CALCULO GARANTIA coef ant'!N53</f>
        <v>10261469.325138379</v>
      </c>
      <c r="F53" s="199">
        <f>+'Part 1er Sem'!J$8*'CALCULO GARANTIA coef ant'!N53</f>
        <v>3658674.2074790518</v>
      </c>
      <c r="G53" s="199">
        <f>+'Part 1er Sem'!J$9*'CALCULO GARANTIA coef ant'!N53</f>
        <v>8191315.7585914815</v>
      </c>
      <c r="H53" s="199">
        <f>+'Part 1er Sem'!J$10*'CALCULO GARANTIA coef ant'!N53</f>
        <v>11436063.199718349</v>
      </c>
      <c r="I53" s="200">
        <f t="shared" si="0"/>
        <v>320953695.43506455</v>
      </c>
    </row>
    <row r="54" spans="1:9" x14ac:dyDescent="0.2">
      <c r="A54" s="198" t="s">
        <v>48</v>
      </c>
      <c r="B54" s="199">
        <f>+'Part 1er Sem'!J$4*'CALCULO GARANTIA coef ant'!N54</f>
        <v>110740193.47645828</v>
      </c>
      <c r="C54" s="199">
        <f>+'Part 1er Sem'!J$5*'CALCULO GARANTIA coef ant'!N54</f>
        <v>13987682.162776627</v>
      </c>
      <c r="D54" s="199">
        <f>+'Part 1er Sem'!J$6*'CALCULO GARANTIA coef ant'!N54</f>
        <v>3622388.0782749588</v>
      </c>
      <c r="E54" s="199">
        <f>+'Part 1er Sem'!J$7*'CALCULO GARANTIA coef ant'!N54</f>
        <v>4582581.7884108024</v>
      </c>
      <c r="F54" s="199">
        <f>+'Part 1er Sem'!J$8*'CALCULO GARANTIA coef ant'!N54</f>
        <v>1633896.0105692009</v>
      </c>
      <c r="G54" s="199">
        <f>+'Part 1er Sem'!J$9*'CALCULO GARANTIA coef ant'!N54</f>
        <v>3658089.6194354249</v>
      </c>
      <c r="H54" s="199">
        <f>+'Part 1er Sem'!J$10*'CALCULO GARANTIA coef ant'!N54</f>
        <v>5107133.61699179</v>
      </c>
      <c r="I54" s="200">
        <f t="shared" si="0"/>
        <v>143331964.75291708</v>
      </c>
    </row>
    <row r="55" spans="1:9" x14ac:dyDescent="0.2">
      <c r="A55" s="198" t="s">
        <v>49</v>
      </c>
      <c r="B55" s="199">
        <f>+'Part 1er Sem'!J$4*'CALCULO GARANTIA coef ant'!N55</f>
        <v>26084137.505531408</v>
      </c>
      <c r="C55" s="199">
        <f>+'Part 1er Sem'!J$5*'CALCULO GARANTIA coef ant'!N55</f>
        <v>3294708.2126517827</v>
      </c>
      <c r="D55" s="199">
        <f>+'Part 1er Sem'!J$6*'CALCULO GARANTIA coef ant'!N55</f>
        <v>853230.12147534487</v>
      </c>
      <c r="E55" s="199">
        <f>+'Part 1er Sem'!J$7*'CALCULO GARANTIA coef ant'!N55</f>
        <v>1079397.5497673503</v>
      </c>
      <c r="F55" s="199">
        <f>+'Part 1er Sem'!J$8*'CALCULO GARANTIA coef ant'!N55</f>
        <v>384853.65495127428</v>
      </c>
      <c r="G55" s="199">
        <f>+'Part 1er Sem'!J$9*'CALCULO GARANTIA coef ant'!N55</f>
        <v>861639.38896490331</v>
      </c>
      <c r="H55" s="199">
        <f>+'Part 1er Sem'!J$10*'CALCULO GARANTIA coef ant'!N55</f>
        <v>1202952.345871198</v>
      </c>
      <c r="I55" s="200">
        <f t="shared" si="0"/>
        <v>33760918.779213257</v>
      </c>
    </row>
    <row r="56" spans="1:9" x14ac:dyDescent="0.2">
      <c r="A56" s="198" t="s">
        <v>50</v>
      </c>
      <c r="B56" s="199">
        <f>+'Part 1er Sem'!J$4*'CALCULO GARANTIA coef ant'!N56</f>
        <v>7372922.5442678155</v>
      </c>
      <c r="C56" s="199">
        <f>+'Part 1er Sem'!J$5*'CALCULO GARANTIA coef ant'!N56</f>
        <v>931279.72710208874</v>
      </c>
      <c r="D56" s="199">
        <f>+'Part 1er Sem'!J$6*'CALCULO GARANTIA coef ant'!N56</f>
        <v>241173.3796733708</v>
      </c>
      <c r="E56" s="199">
        <f>+'Part 1er Sem'!J$7*'CALCULO GARANTIA coef ant'!N56</f>
        <v>305101.69359517819</v>
      </c>
      <c r="F56" s="199">
        <f>+'Part 1er Sem'!J$8*'CALCULO GARANTIA coef ant'!N56</f>
        <v>108782.44251826986</v>
      </c>
      <c r="G56" s="199">
        <f>+'Part 1er Sem'!J$9*'CALCULO GARANTIA coef ant'!N56</f>
        <v>243550.33685055925</v>
      </c>
      <c r="H56" s="199">
        <f>+'Part 1er Sem'!J$10*'CALCULO GARANTIA coef ant'!N56</f>
        <v>340025.59864871093</v>
      </c>
      <c r="I56" s="200">
        <f t="shared" si="0"/>
        <v>9542835.722655993</v>
      </c>
    </row>
    <row r="57" spans="1:9" ht="13.5" thickBot="1" x14ac:dyDescent="0.25">
      <c r="A57" s="198" t="s">
        <v>51</v>
      </c>
      <c r="B57" s="199">
        <f>+'Part 1er Sem'!J$4*'CALCULO GARANTIA coef ant'!N57</f>
        <v>10157757.084571797</v>
      </c>
      <c r="C57" s="199">
        <f>+'Part 1er Sem'!J$5*'CALCULO GARANTIA coef ant'!N57</f>
        <v>1283034.3990313476</v>
      </c>
      <c r="D57" s="199">
        <f>+'Part 1er Sem'!J$6*'CALCULO GARANTIA coef ant'!N57</f>
        <v>332267.23748670367</v>
      </c>
      <c r="E57" s="199">
        <f>+'Part 1er Sem'!J$7*'CALCULO GARANTIA coef ant'!N57</f>
        <v>420341.98393156222</v>
      </c>
      <c r="F57" s="199">
        <f>+'Part 1er Sem'!J$8*'CALCULO GARANTIA coef ant'!N57</f>
        <v>149870.77641634346</v>
      </c>
      <c r="G57" s="199">
        <f>+'Part 1er Sem'!J$9*'CALCULO GARANTIA coef ant'!N57</f>
        <v>335541.99772748252</v>
      </c>
      <c r="H57" s="199">
        <f>+'Part 1er Sem'!J$10*'CALCULO GARANTIA coef ant'!N57</f>
        <v>468457.03489656106</v>
      </c>
      <c r="I57" s="200">
        <f t="shared" si="0"/>
        <v>13147270.514061797</v>
      </c>
    </row>
    <row r="58" spans="1:9" ht="14.25" thickTop="1" thickBot="1" x14ac:dyDescent="0.25">
      <c r="A58" s="201" t="s">
        <v>52</v>
      </c>
      <c r="B58" s="202">
        <f t="shared" ref="B58:I58" si="1">SUM(B7:B57)</f>
        <v>2584601387.0849829</v>
      </c>
      <c r="C58" s="202">
        <f t="shared" si="1"/>
        <v>326463062.64312106</v>
      </c>
      <c r="D58" s="202">
        <f>SUM(D7:D57)</f>
        <v>84544093.321092844</v>
      </c>
      <c r="E58" s="202">
        <f>SUM(E7:E57)</f>
        <v>106954366.56677711</v>
      </c>
      <c r="F58" s="202">
        <f>SUM(F7:F57)</f>
        <v>38134030.316350482</v>
      </c>
      <c r="G58" s="202">
        <f t="shared" si="1"/>
        <v>85377343.200000003</v>
      </c>
      <c r="H58" s="202">
        <f t="shared" si="1"/>
        <v>119197052.27272727</v>
      </c>
      <c r="I58" s="203">
        <f t="shared" si="1"/>
        <v>3345271335.4050512</v>
      </c>
    </row>
    <row r="59" spans="1: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</row>
    <row r="60" spans="1:9" ht="16.5" customHeight="1" x14ac:dyDescent="0.2">
      <c r="A60" s="192" t="s">
        <v>153</v>
      </c>
    </row>
    <row r="61" spans="1:9" x14ac:dyDescent="0.2">
      <c r="A61" s="205"/>
    </row>
    <row r="64" spans="1:9" ht="16.5" customHeight="1" x14ac:dyDescent="0.2"/>
  </sheetData>
  <mergeCells count="4">
    <mergeCell ref="A1:I1"/>
    <mergeCell ref="A2:I2"/>
    <mergeCell ref="A3:I3"/>
    <mergeCell ref="A4:I4"/>
  </mergeCells>
  <printOptions horizontalCentered="1"/>
  <pageMargins left="0.39370078740157483" right="0.39370078740157483" top="0.15748031496062992" bottom="0.15748031496062992" header="0.15748031496062992" footer="0.15748031496062992"/>
  <pageSetup scale="73" orientation="landscape" r:id="rId1"/>
  <headerFooter alignWithMargins="0">
    <oddFooter>&amp;R&amp;D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zoomScale="130" zoomScaleNormal="130" zoomScaleSheetLayoutView="100" workbookViewId="0">
      <selection activeCell="B7" sqref="B7"/>
    </sheetView>
  </sheetViews>
  <sheetFormatPr baseColWidth="10" defaultRowHeight="12.75" x14ac:dyDescent="0.2"/>
  <cols>
    <col min="1" max="1" width="28" style="193" customWidth="1"/>
    <col min="2" max="2" width="13.85546875" style="193" bestFit="1" customWidth="1"/>
    <col min="3" max="8" width="13.42578125" style="193" customWidth="1"/>
    <col min="9" max="9" width="13.85546875" style="193" bestFit="1" customWidth="1"/>
    <col min="10" max="10" width="11.42578125" style="193"/>
    <col min="11" max="11" width="27.140625" style="193" customWidth="1"/>
    <col min="12" max="16384" width="11.42578125" style="193"/>
  </cols>
  <sheetData>
    <row r="1" spans="1:19" x14ac:dyDescent="0.2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K1" s="237" t="s">
        <v>154</v>
      </c>
      <c r="L1" s="237"/>
      <c r="M1" s="237"/>
      <c r="N1" s="237"/>
      <c r="O1" s="237"/>
      <c r="P1" s="237"/>
      <c r="Q1" s="237"/>
      <c r="R1" s="237"/>
      <c r="S1" s="237"/>
    </row>
    <row r="2" spans="1:19" x14ac:dyDescent="0.2">
      <c r="A2" s="237" t="s">
        <v>155</v>
      </c>
      <c r="B2" s="237"/>
      <c r="C2" s="237"/>
      <c r="D2" s="237"/>
      <c r="E2" s="237"/>
      <c r="F2" s="237"/>
      <c r="G2" s="237"/>
      <c r="H2" s="237"/>
      <c r="I2" s="237"/>
      <c r="K2" s="237" t="s">
        <v>155</v>
      </c>
      <c r="L2" s="237"/>
      <c r="M2" s="237"/>
      <c r="N2" s="237"/>
      <c r="O2" s="237"/>
      <c r="P2" s="237"/>
      <c r="Q2" s="237"/>
      <c r="R2" s="237"/>
      <c r="S2" s="237"/>
    </row>
    <row r="3" spans="1:19" x14ac:dyDescent="0.2">
      <c r="A3" s="237" t="s">
        <v>219</v>
      </c>
      <c r="B3" s="237"/>
      <c r="C3" s="237"/>
      <c r="D3" s="237"/>
      <c r="E3" s="237"/>
      <c r="F3" s="237"/>
      <c r="G3" s="237"/>
      <c r="H3" s="237"/>
      <c r="I3" s="237"/>
      <c r="K3" s="237" t="s">
        <v>221</v>
      </c>
      <c r="L3" s="237"/>
      <c r="M3" s="237"/>
      <c r="N3" s="237"/>
      <c r="O3" s="237"/>
      <c r="P3" s="237"/>
      <c r="Q3" s="237"/>
      <c r="R3" s="237"/>
      <c r="S3" s="237"/>
    </row>
    <row r="4" spans="1:19" x14ac:dyDescent="0.2">
      <c r="A4" s="237" t="s">
        <v>220</v>
      </c>
      <c r="B4" s="237"/>
      <c r="C4" s="237"/>
      <c r="D4" s="237"/>
      <c r="E4" s="237"/>
      <c r="F4" s="237"/>
      <c r="G4" s="237"/>
      <c r="H4" s="237"/>
      <c r="I4" s="237"/>
      <c r="K4" s="237" t="s">
        <v>220</v>
      </c>
      <c r="L4" s="237"/>
      <c r="M4" s="237"/>
      <c r="N4" s="237"/>
      <c r="O4" s="237"/>
      <c r="P4" s="237"/>
      <c r="Q4" s="237"/>
      <c r="R4" s="237"/>
      <c r="S4" s="237"/>
    </row>
    <row r="5" spans="1:19" ht="13.5" customHeight="1" thickBot="1" x14ac:dyDescent="0.25">
      <c r="A5" s="194"/>
      <c r="K5" s="194"/>
    </row>
    <row r="6" spans="1:19" ht="14.25" thickTop="1" thickBot="1" x14ac:dyDescent="0.25">
      <c r="A6" s="195" t="s">
        <v>0</v>
      </c>
      <c r="B6" s="196" t="s">
        <v>136</v>
      </c>
      <c r="C6" s="196" t="s">
        <v>137</v>
      </c>
      <c r="D6" s="196" t="s">
        <v>138</v>
      </c>
      <c r="E6" s="196" t="s">
        <v>184</v>
      </c>
      <c r="F6" s="196" t="s">
        <v>159</v>
      </c>
      <c r="G6" s="196" t="s">
        <v>139</v>
      </c>
      <c r="H6" s="196" t="s">
        <v>192</v>
      </c>
      <c r="I6" s="197" t="s">
        <v>53</v>
      </c>
      <c r="K6" s="195" t="s">
        <v>0</v>
      </c>
      <c r="L6" s="196" t="s">
        <v>136</v>
      </c>
      <c r="M6" s="196" t="s">
        <v>137</v>
      </c>
      <c r="N6" s="196" t="s">
        <v>138</v>
      </c>
      <c r="O6" s="196" t="s">
        <v>184</v>
      </c>
      <c r="P6" s="196" t="s">
        <v>159</v>
      </c>
      <c r="Q6" s="196" t="s">
        <v>139</v>
      </c>
      <c r="R6" s="196" t="s">
        <v>192</v>
      </c>
      <c r="S6" s="197" t="s">
        <v>53</v>
      </c>
    </row>
    <row r="7" spans="1:19" ht="13.5" thickTop="1" x14ac:dyDescent="0.2">
      <c r="A7" s="198" t="s">
        <v>1</v>
      </c>
      <c r="B7" s="199">
        <f>+'Dist 1er Sem'!B7-'Pag Coef ant'!B7</f>
        <v>-256330.4964276799</v>
      </c>
      <c r="C7" s="199">
        <f>+'Dist 1er Sem'!C7-'Pag Coef ant'!C7</f>
        <v>-32377.309449250228</v>
      </c>
      <c r="D7" s="199">
        <f>+'Dist 1er Sem'!D7-'Pag Coef ant'!D7</f>
        <v>-8384.7472648250405</v>
      </c>
      <c r="E7" s="199">
        <f>+'Dist 1er Sem'!E7-'Pag Coef ant'!E7</f>
        <v>-10607.309124789434</v>
      </c>
      <c r="F7" s="199">
        <f>+'Dist 1er Sem'!F7-'Pag Coef ant'!F7</f>
        <v>-3781.9816125699945</v>
      </c>
      <c r="G7" s="199">
        <f>+'Dist 1er Sem'!G7-'Pag Coef ant'!G7</f>
        <v>-8467.38567714495</v>
      </c>
      <c r="H7" s="199">
        <f>+'Dist 1er Sem'!H7-'Pag Coef ant'!H7</f>
        <v>-11821.490050442197</v>
      </c>
      <c r="I7" s="200">
        <f>SUM(B7:H7)</f>
        <v>-331770.71960670175</v>
      </c>
      <c r="K7" s="198" t="s">
        <v>1</v>
      </c>
      <c r="L7" s="199">
        <f>+B7/6</f>
        <v>-42721.749404613314</v>
      </c>
      <c r="M7" s="199">
        <f t="shared" ref="M7:M57" si="0">+C7/6</f>
        <v>-5396.2182415417046</v>
      </c>
      <c r="N7" s="199">
        <f t="shared" ref="N7:N57" si="1">+D7/6</f>
        <v>-1397.45787747084</v>
      </c>
      <c r="O7" s="199">
        <f t="shared" ref="O7:O57" si="2">+E7/6</f>
        <v>-1767.8848541315722</v>
      </c>
      <c r="P7" s="199">
        <f t="shared" ref="P7:P57" si="3">+F7/6</f>
        <v>-630.33026876166571</v>
      </c>
      <c r="Q7" s="199">
        <f t="shared" ref="Q7:Q57" si="4">+G7/6</f>
        <v>-1411.2309461908251</v>
      </c>
      <c r="R7" s="199">
        <f t="shared" ref="R7:R57" si="5">+H7/6</f>
        <v>-1970.2483417403662</v>
      </c>
      <c r="S7" s="200">
        <f>SUM(L7:R7)</f>
        <v>-55295.119934450289</v>
      </c>
    </row>
    <row r="8" spans="1:19" x14ac:dyDescent="0.2">
      <c r="A8" s="198" t="s">
        <v>2</v>
      </c>
      <c r="B8" s="199">
        <f>+'Dist 1er Sem'!B8-'Pag Coef ant'!B8</f>
        <v>-507733.64735397045</v>
      </c>
      <c r="C8" s="199">
        <f>+'Dist 1er Sem'!C8-'Pag Coef ant'!C8</f>
        <v>-64132.241958241211</v>
      </c>
      <c r="D8" s="199">
        <f>+'Dist 1er Sem'!D8-'Pag Coef ant'!D8</f>
        <v>-16608.3176611487</v>
      </c>
      <c r="E8" s="199">
        <f>+'Dist 1er Sem'!E8-'Pag Coef ant'!E8</f>
        <v>-21010.717903633893</v>
      </c>
      <c r="F8" s="199">
        <f>+'Dist 1er Sem'!F8-'Pag Coef ant'!F8</f>
        <v>-7491.2636035782198</v>
      </c>
      <c r="G8" s="199">
        <f>+'Dist 1er Sem'!G8-'Pag Coef ant'!G8</f>
        <v>-16772.005958419148</v>
      </c>
      <c r="H8" s="199">
        <f>+'Dist 1er Sem'!H8-'Pag Coef ant'!H8</f>
        <v>-23415.740007990564</v>
      </c>
      <c r="I8" s="200">
        <f t="shared" ref="I8:I57" si="6">SUM(B8:H8)</f>
        <v>-657163.93444698211</v>
      </c>
      <c r="K8" s="198" t="s">
        <v>2</v>
      </c>
      <c r="L8" s="199">
        <f t="shared" ref="L8:L57" si="7">+B8/6</f>
        <v>-84622.274558995079</v>
      </c>
      <c r="M8" s="199">
        <f t="shared" si="0"/>
        <v>-10688.706993040201</v>
      </c>
      <c r="N8" s="199">
        <f t="shared" si="1"/>
        <v>-2768.0529435247831</v>
      </c>
      <c r="O8" s="199">
        <f t="shared" si="2"/>
        <v>-3501.7863172723155</v>
      </c>
      <c r="P8" s="199">
        <f t="shared" si="3"/>
        <v>-1248.5439339297034</v>
      </c>
      <c r="Q8" s="199">
        <f t="shared" si="4"/>
        <v>-2795.3343264031914</v>
      </c>
      <c r="R8" s="199">
        <f t="shared" si="5"/>
        <v>-3902.6233346650938</v>
      </c>
      <c r="S8" s="200">
        <f t="shared" ref="S8:S57" si="8">SUM(L8:R8)</f>
        <v>-109527.32240783038</v>
      </c>
    </row>
    <row r="9" spans="1:19" x14ac:dyDescent="0.2">
      <c r="A9" s="198" t="s">
        <v>3</v>
      </c>
      <c r="B9" s="199">
        <f>+'Dist 1er Sem'!B9-'Pag Coef ant'!B9</f>
        <v>-496831.66805881262</v>
      </c>
      <c r="C9" s="199">
        <f>+'Dist 1er Sem'!C9-'Pag Coef ant'!C9</f>
        <v>-62755.204258209793</v>
      </c>
      <c r="D9" s="199">
        <f>+'Dist 1er Sem'!D9-'Pag Coef ant'!D9</f>
        <v>-16251.706402050826</v>
      </c>
      <c r="E9" s="199">
        <f>+'Dist 1er Sem'!E9-'Pag Coef ant'!E9</f>
        <v>-20559.578979208542</v>
      </c>
      <c r="F9" s="199">
        <f>+'Dist 1er Sem'!F9-'Pag Coef ant'!F9</f>
        <v>-7330.4123361343518</v>
      </c>
      <c r="G9" s="199">
        <f>+'Dist 1er Sem'!G9-'Pag Coef ant'!G9</f>
        <v>-16411.880009213579</v>
      </c>
      <c r="H9" s="199">
        <f>+'Dist 1er Sem'!H9-'Pag Coef ant'!H9</f>
        <v>-22912.9608164237</v>
      </c>
      <c r="I9" s="200">
        <f t="shared" si="6"/>
        <v>-643053.4108600535</v>
      </c>
      <c r="K9" s="198" t="s">
        <v>3</v>
      </c>
      <c r="L9" s="199">
        <f t="shared" si="7"/>
        <v>-82805.278009802103</v>
      </c>
      <c r="M9" s="199">
        <f t="shared" si="0"/>
        <v>-10459.200709701632</v>
      </c>
      <c r="N9" s="199">
        <f t="shared" si="1"/>
        <v>-2708.6177336751375</v>
      </c>
      <c r="O9" s="199">
        <f t="shared" si="2"/>
        <v>-3426.5964965347571</v>
      </c>
      <c r="P9" s="199">
        <f t="shared" si="3"/>
        <v>-1221.7353893557254</v>
      </c>
      <c r="Q9" s="199">
        <f t="shared" si="4"/>
        <v>-2735.3133348689298</v>
      </c>
      <c r="R9" s="199">
        <f t="shared" si="5"/>
        <v>-3818.8268027372833</v>
      </c>
      <c r="S9" s="200">
        <f t="shared" si="8"/>
        <v>-107175.56847667557</v>
      </c>
    </row>
    <row r="10" spans="1:19" x14ac:dyDescent="0.2">
      <c r="A10" s="198" t="s">
        <v>4</v>
      </c>
      <c r="B10" s="199">
        <f>+'Dist 1er Sem'!B10-'Pag Coef ant'!B10</f>
        <v>-1139972.9563961402</v>
      </c>
      <c r="C10" s="199">
        <f>+'Dist 1er Sem'!C10-'Pag Coef ant'!C10</f>
        <v>-143990.89334822074</v>
      </c>
      <c r="D10" s="199">
        <f>+'Dist 1er Sem'!D10-'Pag Coef ant'!D10</f>
        <v>-37289.301356359851</v>
      </c>
      <c r="E10" s="199">
        <f>+'Dist 1er Sem'!E10-'Pag Coef ant'!E10</f>
        <v>-47173.651636903873</v>
      </c>
      <c r="F10" s="199">
        <f>+'Dist 1er Sem'!F10-'Pag Coef ant'!F10</f>
        <v>-16819.523310733552</v>
      </c>
      <c r="G10" s="199">
        <f>+'Dist 1er Sem'!G10-'Pag Coef ant'!G10</f>
        <v>-37656.817342623952</v>
      </c>
      <c r="H10" s="199">
        <f>+'Dist 1er Sem'!H10-'Pag Coef ant'!H10</f>
        <v>-52573.451655653073</v>
      </c>
      <c r="I10" s="200">
        <f t="shared" si="6"/>
        <v>-1475476.595046635</v>
      </c>
      <c r="K10" s="198" t="s">
        <v>4</v>
      </c>
      <c r="L10" s="199">
        <f t="shared" si="7"/>
        <v>-189995.49273269004</v>
      </c>
      <c r="M10" s="199">
        <f t="shared" si="0"/>
        <v>-23998.482224703457</v>
      </c>
      <c r="N10" s="199">
        <f t="shared" si="1"/>
        <v>-6214.8835593933081</v>
      </c>
      <c r="O10" s="199">
        <f t="shared" si="2"/>
        <v>-7862.2752728173118</v>
      </c>
      <c r="P10" s="199">
        <f t="shared" si="3"/>
        <v>-2803.2538851222585</v>
      </c>
      <c r="Q10" s="199">
        <f t="shared" si="4"/>
        <v>-6276.1362237706589</v>
      </c>
      <c r="R10" s="199">
        <f t="shared" si="5"/>
        <v>-8762.2419426088454</v>
      </c>
      <c r="S10" s="200">
        <f t="shared" si="8"/>
        <v>-245912.76584110587</v>
      </c>
    </row>
    <row r="11" spans="1:19" x14ac:dyDescent="0.2">
      <c r="A11" s="198" t="s">
        <v>5</v>
      </c>
      <c r="B11" s="199">
        <f>+'Dist 1er Sem'!B11-'Pag Coef ant'!B11</f>
        <v>-1845140.8014730252</v>
      </c>
      <c r="C11" s="199">
        <f>+'Dist 1er Sem'!C11-'Pag Coef ant'!C11</f>
        <v>-233061.20629148325</v>
      </c>
      <c r="D11" s="199">
        <f>+'Dist 1er Sem'!D11-'Pag Coef ant'!D11</f>
        <v>-60355.827745735995</v>
      </c>
      <c r="E11" s="199">
        <f>+'Dist 1er Sem'!E11-'Pag Coef ant'!E11</f>
        <v>-76354.468675201526</v>
      </c>
      <c r="F11" s="199">
        <f>+'Dist 1er Sem'!F11-'Pag Coef ant'!F11</f>
        <v>-27223.793817067228</v>
      </c>
      <c r="G11" s="199">
        <f>+'Dist 1er Sem'!G11-'Pag Coef ant'!G11</f>
        <v>-60950.682858433924</v>
      </c>
      <c r="H11" s="199">
        <f>+'Dist 1er Sem'!H11-'Pag Coef ant'!H11</f>
        <v>-85094.492970064515</v>
      </c>
      <c r="I11" s="200">
        <f t="shared" si="6"/>
        <v>-2388181.2738310117</v>
      </c>
      <c r="K11" s="198" t="s">
        <v>5</v>
      </c>
      <c r="L11" s="199">
        <f t="shared" si="7"/>
        <v>-307523.46691217087</v>
      </c>
      <c r="M11" s="199">
        <f t="shared" si="0"/>
        <v>-38843.534381913872</v>
      </c>
      <c r="N11" s="199">
        <f t="shared" si="1"/>
        <v>-10059.304624289332</v>
      </c>
      <c r="O11" s="199">
        <f t="shared" si="2"/>
        <v>-12725.744779200255</v>
      </c>
      <c r="P11" s="199">
        <f t="shared" si="3"/>
        <v>-4537.2989695112046</v>
      </c>
      <c r="Q11" s="199">
        <f t="shared" si="4"/>
        <v>-10158.447143072321</v>
      </c>
      <c r="R11" s="199">
        <f t="shared" si="5"/>
        <v>-14182.415495010753</v>
      </c>
      <c r="S11" s="200">
        <f t="shared" si="8"/>
        <v>-398030.21230516862</v>
      </c>
    </row>
    <row r="12" spans="1:19" x14ac:dyDescent="0.2">
      <c r="A12" s="198" t="s">
        <v>6</v>
      </c>
      <c r="B12" s="199">
        <f>+'Dist 1er Sem'!B12-'Pag Coef ant'!B12</f>
        <v>-11103916.740609884</v>
      </c>
      <c r="C12" s="199">
        <f>+'Dist 1er Sem'!C12-'Pag Coef ant'!C12</f>
        <v>-1402544.5798286758</v>
      </c>
      <c r="D12" s="199">
        <f>+'Dist 1er Sem'!D12-'Pag Coef ant'!D12</f>
        <v>-363216.7721640626</v>
      </c>
      <c r="E12" s="199">
        <f>+'Dist 1er Sem'!E12-'Pag Coef ant'!E12</f>
        <v>-459495.3741557803</v>
      </c>
      <c r="F12" s="199">
        <f>+'Dist 1er Sem'!F12-'Pag Coef ant'!F12</f>
        <v>-163830.71669485513</v>
      </c>
      <c r="G12" s="199">
        <f>+'Dist 1er Sem'!G12-'Pag Coef ant'!G12</f>
        <v>-366796.56490337662</v>
      </c>
      <c r="H12" s="199">
        <f>+'Dist 1er Sem'!H12-'Pag Coef ant'!H12</f>
        <v>-512092.17435855512</v>
      </c>
      <c r="I12" s="200">
        <f t="shared" si="6"/>
        <v>-14371892.922715191</v>
      </c>
      <c r="K12" s="198" t="s">
        <v>6</v>
      </c>
      <c r="L12" s="199">
        <f t="shared" si="7"/>
        <v>-1850652.7901016474</v>
      </c>
      <c r="M12" s="199">
        <f t="shared" si="0"/>
        <v>-233757.42997144596</v>
      </c>
      <c r="N12" s="199">
        <f t="shared" si="1"/>
        <v>-60536.128694010433</v>
      </c>
      <c r="O12" s="199">
        <f t="shared" si="2"/>
        <v>-76582.562359296717</v>
      </c>
      <c r="P12" s="199">
        <f t="shared" si="3"/>
        <v>-27305.119449142523</v>
      </c>
      <c r="Q12" s="199">
        <f t="shared" si="4"/>
        <v>-61132.760817229435</v>
      </c>
      <c r="R12" s="199">
        <f t="shared" si="5"/>
        <v>-85348.695726425853</v>
      </c>
      <c r="S12" s="200">
        <f t="shared" si="8"/>
        <v>-2395315.4871191978</v>
      </c>
    </row>
    <row r="13" spans="1:19" x14ac:dyDescent="0.2">
      <c r="A13" s="198" t="s">
        <v>7</v>
      </c>
      <c r="B13" s="199">
        <f>+'Dist 1er Sem'!B13-'Pag Coef ant'!B13</f>
        <v>-2056741.9780831486</v>
      </c>
      <c r="C13" s="199">
        <f>+'Dist 1er Sem'!C13-'Pag Coef ant'!C13</f>
        <v>-259788.71967912372</v>
      </c>
      <c r="D13" s="199">
        <f>+'Dist 1er Sem'!D13-'Pag Coef ant'!D13</f>
        <v>-67277.448120766319</v>
      </c>
      <c r="E13" s="199">
        <f>+'Dist 1er Sem'!E13-'Pag Coef ant'!E13</f>
        <v>-85110.816916059237</v>
      </c>
      <c r="F13" s="199">
        <f>+'Dist 1er Sem'!F13-'Pag Coef ant'!F13</f>
        <v>-30345.824828946614</v>
      </c>
      <c r="G13" s="199">
        <f>+'Dist 1er Sem'!G13-'Pag Coef ant'!G13</f>
        <v>-67940.521356254234</v>
      </c>
      <c r="H13" s="199">
        <f>+'Dist 1er Sem'!H13-'Pag Coef ant'!H13</f>
        <v>-94853.149231490446</v>
      </c>
      <c r="I13" s="200">
        <f t="shared" si="6"/>
        <v>-2662058.4582157889</v>
      </c>
      <c r="K13" s="198" t="s">
        <v>7</v>
      </c>
      <c r="L13" s="199">
        <f t="shared" si="7"/>
        <v>-342790.32968052477</v>
      </c>
      <c r="M13" s="199">
        <f t="shared" si="0"/>
        <v>-43298.119946520623</v>
      </c>
      <c r="N13" s="199">
        <f t="shared" si="1"/>
        <v>-11212.908020127719</v>
      </c>
      <c r="O13" s="199">
        <f t="shared" si="2"/>
        <v>-14185.136152676539</v>
      </c>
      <c r="P13" s="199">
        <f t="shared" si="3"/>
        <v>-5057.6374714911026</v>
      </c>
      <c r="Q13" s="199">
        <f t="shared" si="4"/>
        <v>-11323.420226042372</v>
      </c>
      <c r="R13" s="199">
        <f t="shared" si="5"/>
        <v>-15808.858205248407</v>
      </c>
      <c r="S13" s="200">
        <f t="shared" si="8"/>
        <v>-443676.40970263159</v>
      </c>
    </row>
    <row r="14" spans="1:19" x14ac:dyDescent="0.2">
      <c r="A14" s="198" t="s">
        <v>8</v>
      </c>
      <c r="B14" s="199">
        <f>+'Dist 1er Sem'!B14-'Pag Coef ant'!B14</f>
        <v>-334903.3449717965</v>
      </c>
      <c r="C14" s="199">
        <f>+'Dist 1er Sem'!C14-'Pag Coef ant'!C14</f>
        <v>-42301.908617417095</v>
      </c>
      <c r="D14" s="199">
        <f>+'Dist 1er Sem'!D14-'Pag Coef ant'!D14</f>
        <v>-10954.919312635466</v>
      </c>
      <c r="E14" s="199">
        <f>+'Dist 1er Sem'!E14-'Pag Coef ant'!E14</f>
        <v>-13858.761858420214</v>
      </c>
      <c r="F14" s="199">
        <f>+'Dist 1er Sem'!F14-'Pag Coef ant'!F14</f>
        <v>-4941.2703924165107</v>
      </c>
      <c r="G14" s="199">
        <f>+'Dist 1er Sem'!G14-'Pag Coef ant'!G14</f>
        <v>-11062.88883282445</v>
      </c>
      <c r="H14" s="199">
        <f>+'Dist 1er Sem'!H14-'Pag Coef ant'!H14</f>
        <v>-15445.12500704691</v>
      </c>
      <c r="I14" s="200">
        <f t="shared" si="6"/>
        <v>-433468.21899255709</v>
      </c>
      <c r="K14" s="198" t="s">
        <v>8</v>
      </c>
      <c r="L14" s="199">
        <f t="shared" si="7"/>
        <v>-55817.224161966085</v>
      </c>
      <c r="M14" s="199">
        <f t="shared" si="0"/>
        <v>-7050.3181029028492</v>
      </c>
      <c r="N14" s="199">
        <f t="shared" si="1"/>
        <v>-1825.8198854392442</v>
      </c>
      <c r="O14" s="199">
        <f t="shared" si="2"/>
        <v>-2309.7936430700356</v>
      </c>
      <c r="P14" s="199">
        <f t="shared" si="3"/>
        <v>-823.54506540275179</v>
      </c>
      <c r="Q14" s="199">
        <f t="shared" si="4"/>
        <v>-1843.8148054707417</v>
      </c>
      <c r="R14" s="199">
        <f t="shared" si="5"/>
        <v>-2574.1875011744851</v>
      </c>
      <c r="S14" s="200">
        <f t="shared" si="8"/>
        <v>-72244.703165426195</v>
      </c>
    </row>
    <row r="15" spans="1:19" x14ac:dyDescent="0.2">
      <c r="A15" s="198" t="s">
        <v>9</v>
      </c>
      <c r="B15" s="199">
        <f>+'Dist 1er Sem'!B15-'Pag Coef ant'!B15</f>
        <v>-3329004.7818502933</v>
      </c>
      <c r="C15" s="199">
        <f>+'Dist 1er Sem'!C15-'Pag Coef ant'!C15</f>
        <v>-420489.24916123226</v>
      </c>
      <c r="D15" s="199">
        <f>+'Dist 1er Sem'!D15-'Pag Coef ant'!D15</f>
        <v>-108894.04159166827</v>
      </c>
      <c r="E15" s="199">
        <f>+'Dist 1er Sem'!E15-'Pag Coef ant'!E15</f>
        <v>-137758.80471152253</v>
      </c>
      <c r="F15" s="199">
        <f>+'Dist 1er Sem'!F15-'Pag Coef ant'!F15</f>
        <v>-49117.194592831307</v>
      </c>
      <c r="G15" s="199">
        <f>+'Dist 1er Sem'!G15-'Pag Coef ant'!G15</f>
        <v>-109967.27974948217</v>
      </c>
      <c r="H15" s="199">
        <f>+'Dist 1er Sem'!H15-'Pag Coef ant'!H15</f>
        <v>-153527.56482341141</v>
      </c>
      <c r="I15" s="200">
        <f t="shared" si="6"/>
        <v>-4308758.9164804416</v>
      </c>
      <c r="K15" s="198" t="s">
        <v>9</v>
      </c>
      <c r="L15" s="199">
        <f t="shared" si="7"/>
        <v>-554834.13030838221</v>
      </c>
      <c r="M15" s="199">
        <f t="shared" si="0"/>
        <v>-70081.541526872039</v>
      </c>
      <c r="N15" s="199">
        <f t="shared" si="1"/>
        <v>-18149.00693194471</v>
      </c>
      <c r="O15" s="199">
        <f t="shared" si="2"/>
        <v>-22959.800785253756</v>
      </c>
      <c r="P15" s="199">
        <f t="shared" si="3"/>
        <v>-8186.1990988052175</v>
      </c>
      <c r="Q15" s="199">
        <f t="shared" si="4"/>
        <v>-18327.879958247027</v>
      </c>
      <c r="R15" s="199">
        <f t="shared" si="5"/>
        <v>-25587.927470568568</v>
      </c>
      <c r="S15" s="200">
        <f t="shared" si="8"/>
        <v>-718126.48608007364</v>
      </c>
    </row>
    <row r="16" spans="1:19" x14ac:dyDescent="0.2">
      <c r="A16" s="198" t="s">
        <v>10</v>
      </c>
      <c r="B16" s="199">
        <f>+'Dist 1er Sem'!B16-'Pag Coef ant'!B16</f>
        <v>-475595.76361591276</v>
      </c>
      <c r="C16" s="199">
        <f>+'Dist 1er Sem'!C16-'Pag Coef ant'!C16</f>
        <v>-60072.88023057906</v>
      </c>
      <c r="D16" s="199">
        <f>+'Dist 1er Sem'!D16-'Pag Coef ant'!D16</f>
        <v>-15557.065326661163</v>
      </c>
      <c r="E16" s="199">
        <f>+'Dist 1er Sem'!E16-'Pag Coef ant'!E16</f>
        <v>-19680.807993666094</v>
      </c>
      <c r="F16" s="199">
        <f>+'Dist 1er Sem'!F16-'Pag Coef ant'!F16</f>
        <v>-7017.0910526795051</v>
      </c>
      <c r="G16" s="199">
        <f>+'Dist 1er Sem'!G16-'Pag Coef ant'!G16</f>
        <v>-15710.392688637337</v>
      </c>
      <c r="H16" s="199">
        <f>+'Dist 1er Sem'!H16-'Pag Coef ant'!H16</f>
        <v>-21933.600043583661</v>
      </c>
      <c r="I16" s="200">
        <f t="shared" si="6"/>
        <v>-615567.60095171945</v>
      </c>
      <c r="K16" s="198" t="s">
        <v>10</v>
      </c>
      <c r="L16" s="199">
        <f t="shared" si="7"/>
        <v>-79265.960602652121</v>
      </c>
      <c r="M16" s="199">
        <f t="shared" si="0"/>
        <v>-10012.146705096509</v>
      </c>
      <c r="N16" s="199">
        <f t="shared" si="1"/>
        <v>-2592.8442211101938</v>
      </c>
      <c r="O16" s="199">
        <f t="shared" si="2"/>
        <v>-3280.1346656110159</v>
      </c>
      <c r="P16" s="199">
        <f t="shared" si="3"/>
        <v>-1169.5151754465842</v>
      </c>
      <c r="Q16" s="199">
        <f t="shared" si="4"/>
        <v>-2618.3987814395564</v>
      </c>
      <c r="R16" s="199">
        <f t="shared" si="5"/>
        <v>-3655.6000072639436</v>
      </c>
      <c r="S16" s="200">
        <f t="shared" si="8"/>
        <v>-102594.60015861993</v>
      </c>
    </row>
    <row r="17" spans="1:19" x14ac:dyDescent="0.2">
      <c r="A17" s="198" t="s">
        <v>11</v>
      </c>
      <c r="B17" s="199">
        <f>+'Dist 1er Sem'!B17-'Pag Coef ant'!B17</f>
        <v>-670193.59888365492</v>
      </c>
      <c r="C17" s="199">
        <f>+'Dist 1er Sem'!C17-'Pag Coef ant'!C17</f>
        <v>-84652.688011646271</v>
      </c>
      <c r="D17" s="199">
        <f>+'Dist 1er Sem'!D17-'Pag Coef ant'!D17</f>
        <v>-21922.494683454162</v>
      </c>
      <c r="E17" s="199">
        <f>+'Dist 1er Sem'!E17-'Pag Coef ant'!E17</f>
        <v>-27733.53454187914</v>
      </c>
      <c r="F17" s="199">
        <f>+'Dist 1er Sem'!F17-'Pag Coef ant'!F17</f>
        <v>-9888.2493623040791</v>
      </c>
      <c r="G17" s="199">
        <f>+'Dist 1er Sem'!G17-'Pag Coef ant'!G17</f>
        <v>-22138.558459440945</v>
      </c>
      <c r="H17" s="199">
        <f>+'Dist 1er Sem'!H17-'Pag Coef ant'!H17</f>
        <v>-30908.093541294511</v>
      </c>
      <c r="I17" s="200">
        <f t="shared" si="6"/>
        <v>-867437.21748367418</v>
      </c>
      <c r="K17" s="198" t="s">
        <v>11</v>
      </c>
      <c r="L17" s="199">
        <f t="shared" si="7"/>
        <v>-111698.93314727582</v>
      </c>
      <c r="M17" s="199">
        <f t="shared" si="0"/>
        <v>-14108.781335274378</v>
      </c>
      <c r="N17" s="199">
        <f t="shared" si="1"/>
        <v>-3653.7491139090271</v>
      </c>
      <c r="O17" s="199">
        <f t="shared" si="2"/>
        <v>-4622.2557569798564</v>
      </c>
      <c r="P17" s="199">
        <f t="shared" si="3"/>
        <v>-1648.0415603840131</v>
      </c>
      <c r="Q17" s="199">
        <f t="shared" si="4"/>
        <v>-3689.7597432401576</v>
      </c>
      <c r="R17" s="199">
        <f t="shared" si="5"/>
        <v>-5151.3489235490852</v>
      </c>
      <c r="S17" s="200">
        <f t="shared" si="8"/>
        <v>-144572.86958061234</v>
      </c>
    </row>
    <row r="18" spans="1:19" x14ac:dyDescent="0.2">
      <c r="A18" s="198" t="s">
        <v>12</v>
      </c>
      <c r="B18" s="199">
        <f>+'Dist 1er Sem'!B18-'Pag Coef ant'!B18</f>
        <v>-1690061.0731654391</v>
      </c>
      <c r="C18" s="199">
        <f>+'Dist 1er Sem'!C18-'Pag Coef ant'!C18</f>
        <v>-213472.96211961936</v>
      </c>
      <c r="D18" s="199">
        <f>+'Dist 1er Sem'!D18-'Pag Coef ant'!D18</f>
        <v>-55283.062913309084</v>
      </c>
      <c r="E18" s="199">
        <f>+'Dist 1er Sem'!E18-'Pag Coef ant'!E18</f>
        <v>-69937.05584265932</v>
      </c>
      <c r="F18" s="199">
        <f>+'Dist 1er Sem'!F18-'Pag Coef ant'!F18</f>
        <v>-24935.698217380617</v>
      </c>
      <c r="G18" s="199">
        <f>+'Dist 1er Sem'!G18-'Pag Coef ant'!G18</f>
        <v>-55827.921858134214</v>
      </c>
      <c r="H18" s="199">
        <f>+'Dist 1er Sem'!H18-'Pag Coef ant'!H18</f>
        <v>-77942.501729214797</v>
      </c>
      <c r="I18" s="200">
        <f t="shared" si="6"/>
        <v>-2187460.2758457558</v>
      </c>
      <c r="K18" s="198" t="s">
        <v>12</v>
      </c>
      <c r="L18" s="199">
        <f t="shared" si="7"/>
        <v>-281676.8455275732</v>
      </c>
      <c r="M18" s="199">
        <f t="shared" si="0"/>
        <v>-35578.827019936558</v>
      </c>
      <c r="N18" s="199">
        <f t="shared" si="1"/>
        <v>-9213.8438188848468</v>
      </c>
      <c r="O18" s="199">
        <f t="shared" si="2"/>
        <v>-11656.175973776553</v>
      </c>
      <c r="P18" s="199">
        <f t="shared" si="3"/>
        <v>-4155.9497028967698</v>
      </c>
      <c r="Q18" s="199">
        <f t="shared" si="4"/>
        <v>-9304.6536430223696</v>
      </c>
      <c r="R18" s="199">
        <f t="shared" si="5"/>
        <v>-12990.416954869133</v>
      </c>
      <c r="S18" s="200">
        <f t="shared" si="8"/>
        <v>-364576.71264095942</v>
      </c>
    </row>
    <row r="19" spans="1:19" x14ac:dyDescent="0.2">
      <c r="A19" s="198" t="s">
        <v>13</v>
      </c>
      <c r="B19" s="199">
        <f>+'Dist 1er Sem'!B19-'Pag Coef ant'!B19</f>
        <v>-859919.2177114021</v>
      </c>
      <c r="C19" s="199">
        <f>+'Dist 1er Sem'!C19-'Pag Coef ant'!C19</f>
        <v>-108617.082248169</v>
      </c>
      <c r="D19" s="199">
        <f>+'Dist 1er Sem'!D19-'Pag Coef ant'!D19</f>
        <v>-28128.550481352664</v>
      </c>
      <c r="E19" s="199">
        <f>+'Dist 1er Sem'!E19-'Pag Coef ant'!E19</f>
        <v>-35584.642060666694</v>
      </c>
      <c r="F19" s="199">
        <f>+'Dist 1er Sem'!F19-'Pag Coef ant'!F19</f>
        <v>-12687.521442060126</v>
      </c>
      <c r="G19" s="199">
        <f>+'Dist 1er Sem'!G19-'Pag Coef ant'!G19</f>
        <v>-28405.779917043692</v>
      </c>
      <c r="H19" s="199">
        <f>+'Dist 1er Sem'!H19-'Pag Coef ant'!H19</f>
        <v>-39657.88939681428</v>
      </c>
      <c r="I19" s="200">
        <f t="shared" si="6"/>
        <v>-1113000.6832575086</v>
      </c>
      <c r="K19" s="198" t="s">
        <v>13</v>
      </c>
      <c r="L19" s="199">
        <f t="shared" si="7"/>
        <v>-143319.86961856703</v>
      </c>
      <c r="M19" s="199">
        <f t="shared" si="0"/>
        <v>-18102.8470413615</v>
      </c>
      <c r="N19" s="199">
        <f t="shared" si="1"/>
        <v>-4688.0917468921107</v>
      </c>
      <c r="O19" s="199">
        <f t="shared" si="2"/>
        <v>-5930.7736767777824</v>
      </c>
      <c r="P19" s="199">
        <f t="shared" si="3"/>
        <v>-2114.5869070100212</v>
      </c>
      <c r="Q19" s="199">
        <f t="shared" si="4"/>
        <v>-4734.296652840615</v>
      </c>
      <c r="R19" s="199">
        <f t="shared" si="5"/>
        <v>-6609.6482328023803</v>
      </c>
      <c r="S19" s="200">
        <f t="shared" si="8"/>
        <v>-185500.11387625145</v>
      </c>
    </row>
    <row r="20" spans="1:19" x14ac:dyDescent="0.2">
      <c r="A20" s="198" t="s">
        <v>14</v>
      </c>
      <c r="B20" s="199">
        <f>+'Dist 1er Sem'!B20-'Pag Coef ant'!B20</f>
        <v>-4487323.757415317</v>
      </c>
      <c r="C20" s="199">
        <f>+'Dist 1er Sem'!C20-'Pag Coef ant'!C20</f>
        <v>-566797.4428231921</v>
      </c>
      <c r="D20" s="199">
        <f>+'Dist 1er Sem'!D20-'Pag Coef ant'!D20</f>
        <v>-146783.45388367772</v>
      </c>
      <c r="E20" s="199">
        <f>+'Dist 1er Sem'!E20-'Pag Coef ant'!E20</f>
        <v>-185691.63989952812</v>
      </c>
      <c r="F20" s="199">
        <f>+'Dist 1er Sem'!F20-'Pag Coef ant'!F20</f>
        <v>-66207.400901208748</v>
      </c>
      <c r="G20" s="199">
        <f>+'Dist 1er Sem'!G20-'Pag Coef ant'!G20</f>
        <v>-148230.12260256265</v>
      </c>
      <c r="H20" s="199">
        <f>+'Dist 1er Sem'!H20-'Pag Coef ant'!H20</f>
        <v>-206947.10106943781</v>
      </c>
      <c r="I20" s="200">
        <f t="shared" si="6"/>
        <v>-5807980.9185949229</v>
      </c>
      <c r="K20" s="198" t="s">
        <v>14</v>
      </c>
      <c r="L20" s="199">
        <f t="shared" si="7"/>
        <v>-747887.29290255287</v>
      </c>
      <c r="M20" s="199">
        <f t="shared" si="0"/>
        <v>-94466.240470532022</v>
      </c>
      <c r="N20" s="199">
        <f t="shared" si="1"/>
        <v>-24463.908980612952</v>
      </c>
      <c r="O20" s="199">
        <f t="shared" si="2"/>
        <v>-30948.606649921352</v>
      </c>
      <c r="P20" s="199">
        <f t="shared" si="3"/>
        <v>-11034.566816868124</v>
      </c>
      <c r="Q20" s="199">
        <f t="shared" si="4"/>
        <v>-24705.020433760441</v>
      </c>
      <c r="R20" s="199">
        <f t="shared" si="5"/>
        <v>-34491.18351157297</v>
      </c>
      <c r="S20" s="200">
        <f t="shared" si="8"/>
        <v>-967996.81976582087</v>
      </c>
    </row>
    <row r="21" spans="1:19" x14ac:dyDescent="0.2">
      <c r="A21" s="198" t="s">
        <v>15</v>
      </c>
      <c r="B21" s="199">
        <f>+'Dist 1er Sem'!B21-'Pag Coef ant'!B21</f>
        <v>-561885.71713745408</v>
      </c>
      <c r="C21" s="199">
        <f>+'Dist 1er Sem'!C21-'Pag Coef ant'!C21</f>
        <v>-70972.233083494939</v>
      </c>
      <c r="D21" s="199">
        <f>+'Dist 1er Sem'!D21-'Pag Coef ant'!D21</f>
        <v>-18379.669198829593</v>
      </c>
      <c r="E21" s="199">
        <f>+'Dist 1er Sem'!E21-'Pag Coef ant'!E21</f>
        <v>-23251.605164204666</v>
      </c>
      <c r="F21" s="199">
        <f>+'Dist 1er Sem'!F21-'Pag Coef ant'!F21</f>
        <v>-8290.2404520529235</v>
      </c>
      <c r="G21" s="199">
        <f>+'Dist 1er Sem'!G21-'Pag Coef ant'!G21</f>
        <v>-18560.815586858313</v>
      </c>
      <c r="H21" s="199">
        <f>+'Dist 1er Sem'!H21-'Pag Coef ant'!H21</f>
        <v>-25913.133658288862</v>
      </c>
      <c r="I21" s="200">
        <f t="shared" si="6"/>
        <v>-727253.41428118327</v>
      </c>
      <c r="K21" s="198" t="s">
        <v>15</v>
      </c>
      <c r="L21" s="199">
        <f t="shared" si="7"/>
        <v>-93647.619522909008</v>
      </c>
      <c r="M21" s="199">
        <f t="shared" si="0"/>
        <v>-11828.705513915824</v>
      </c>
      <c r="N21" s="199">
        <f t="shared" si="1"/>
        <v>-3063.2781998049322</v>
      </c>
      <c r="O21" s="199">
        <f t="shared" si="2"/>
        <v>-3875.2675273674445</v>
      </c>
      <c r="P21" s="199">
        <f t="shared" si="3"/>
        <v>-1381.7067420088206</v>
      </c>
      <c r="Q21" s="199">
        <f t="shared" si="4"/>
        <v>-3093.4692644763854</v>
      </c>
      <c r="R21" s="199">
        <f t="shared" si="5"/>
        <v>-4318.8556097148103</v>
      </c>
      <c r="S21" s="200">
        <f t="shared" si="8"/>
        <v>-121208.90238019722</v>
      </c>
    </row>
    <row r="22" spans="1:19" x14ac:dyDescent="0.2">
      <c r="A22" s="198" t="s">
        <v>16</v>
      </c>
      <c r="B22" s="199">
        <f>+'Dist 1er Sem'!B22-'Pag Coef ant'!B22</f>
        <v>-418725.68602865003</v>
      </c>
      <c r="C22" s="199">
        <f>+'Dist 1er Sem'!C22-'Pag Coef ant'!C22</f>
        <v>-52889.57537178637</v>
      </c>
      <c r="D22" s="199">
        <f>+'Dist 1er Sem'!D22-'Pag Coef ant'!D22</f>
        <v>-13696.805879792257</v>
      </c>
      <c r="E22" s="199">
        <f>+'Dist 1er Sem'!E22-'Pag Coef ant'!E22</f>
        <v>-17327.445825192874</v>
      </c>
      <c r="F22" s="199">
        <f>+'Dist 1er Sem'!F22-'Pag Coef ant'!F22</f>
        <v>-6178.0118532166234</v>
      </c>
      <c r="G22" s="199">
        <f>+'Dist 1er Sem'!G22-'Pag Coef ant'!G22</f>
        <v>-13831.798892224295</v>
      </c>
      <c r="H22" s="199">
        <f>+'Dist 1er Sem'!H22-'Pag Coef ant'!H22</f>
        <v>-19310.856882957101</v>
      </c>
      <c r="I22" s="200">
        <f t="shared" si="6"/>
        <v>-541960.18073381949</v>
      </c>
      <c r="K22" s="198" t="s">
        <v>16</v>
      </c>
      <c r="L22" s="199">
        <f t="shared" si="7"/>
        <v>-69787.614338108338</v>
      </c>
      <c r="M22" s="199">
        <f t="shared" si="0"/>
        <v>-8814.9292286310611</v>
      </c>
      <c r="N22" s="199">
        <f t="shared" si="1"/>
        <v>-2282.800979965376</v>
      </c>
      <c r="O22" s="199">
        <f t="shared" si="2"/>
        <v>-2887.9076375321456</v>
      </c>
      <c r="P22" s="199">
        <f t="shared" si="3"/>
        <v>-1029.6686422027706</v>
      </c>
      <c r="Q22" s="199">
        <f t="shared" si="4"/>
        <v>-2305.2998153707158</v>
      </c>
      <c r="R22" s="199">
        <f t="shared" si="5"/>
        <v>-3218.476147159517</v>
      </c>
      <c r="S22" s="200">
        <f t="shared" si="8"/>
        <v>-90326.69678896993</v>
      </c>
    </row>
    <row r="23" spans="1:19" x14ac:dyDescent="0.2">
      <c r="A23" s="198" t="s">
        <v>17</v>
      </c>
      <c r="B23" s="199">
        <f>+'Dist 1er Sem'!B23-'Pag Coef ant'!B23</f>
        <v>-3672280.4358694628</v>
      </c>
      <c r="C23" s="199">
        <f>+'Dist 1er Sem'!C23-'Pag Coef ant'!C23</f>
        <v>-463848.67081205454</v>
      </c>
      <c r="D23" s="199">
        <f>+'Dist 1er Sem'!D23-'Pag Coef ant'!D23</f>
        <v>-120122.82490551937</v>
      </c>
      <c r="E23" s="199">
        <f>+'Dist 1er Sem'!E23-'Pag Coef ant'!E23</f>
        <v>-151964.02425403195</v>
      </c>
      <c r="F23" s="199">
        <f>+'Dist 1er Sem'!F23-'Pag Coef ant'!F23</f>
        <v>-54181.992693862994</v>
      </c>
      <c r="G23" s="199">
        <f>+'Dist 1er Sem'!G23-'Pag Coef ant'!G23</f>
        <v>-121306.73173300596</v>
      </c>
      <c r="H23" s="199">
        <f>+'Dist 1er Sem'!H23-'Pag Coef ant'!H23</f>
        <v>-169358.80529265292</v>
      </c>
      <c r="I23" s="200">
        <f t="shared" si="6"/>
        <v>-4753063.4855605904</v>
      </c>
      <c r="K23" s="198" t="s">
        <v>17</v>
      </c>
      <c r="L23" s="199">
        <f t="shared" si="7"/>
        <v>-612046.73931157717</v>
      </c>
      <c r="M23" s="199">
        <f t="shared" si="0"/>
        <v>-77308.111802009094</v>
      </c>
      <c r="N23" s="199">
        <f t="shared" si="1"/>
        <v>-20020.470817586563</v>
      </c>
      <c r="O23" s="199">
        <f t="shared" si="2"/>
        <v>-25327.337375671992</v>
      </c>
      <c r="P23" s="199">
        <f t="shared" si="3"/>
        <v>-9030.3321156438324</v>
      </c>
      <c r="Q23" s="199">
        <f t="shared" si="4"/>
        <v>-20217.78862216766</v>
      </c>
      <c r="R23" s="199">
        <f t="shared" si="5"/>
        <v>-28226.467548775487</v>
      </c>
      <c r="S23" s="200">
        <f t="shared" si="8"/>
        <v>-792177.24759343173</v>
      </c>
    </row>
    <row r="24" spans="1:19" x14ac:dyDescent="0.2">
      <c r="A24" s="198" t="s">
        <v>18</v>
      </c>
      <c r="B24" s="199">
        <f>+'Dist 1er Sem'!B24-'Pag Coef ant'!B24</f>
        <v>-3368564.0293303058</v>
      </c>
      <c r="C24" s="199">
        <f>+'Dist 1er Sem'!C24-'Pag Coef ant'!C24</f>
        <v>-425486.00926231127</v>
      </c>
      <c r="D24" s="199">
        <f>+'Dist 1er Sem'!D24-'Pag Coef ant'!D24</f>
        <v>-110188.0518508032</v>
      </c>
      <c r="E24" s="199">
        <f>+'Dist 1er Sem'!E24-'Pag Coef ant'!E24</f>
        <v>-139395.82087858999</v>
      </c>
      <c r="F24" s="199">
        <f>+'Dist 1er Sem'!F24-'Pag Coef ant'!F24</f>
        <v>-49700.864303074777</v>
      </c>
      <c r="G24" s="199">
        <f>+'Dist 1er Sem'!G24-'Pag Coef ant'!G24</f>
        <v>-111274.04351805057</v>
      </c>
      <c r="H24" s="199">
        <f>+'Dist 1er Sem'!H24-'Pag Coef ant'!H24</f>
        <v>-155351.96440522186</v>
      </c>
      <c r="I24" s="200">
        <f t="shared" si="6"/>
        <v>-4359960.783548357</v>
      </c>
      <c r="K24" s="198" t="s">
        <v>18</v>
      </c>
      <c r="L24" s="199">
        <f t="shared" si="7"/>
        <v>-561427.33822171763</v>
      </c>
      <c r="M24" s="199">
        <f t="shared" si="0"/>
        <v>-70914.334877051879</v>
      </c>
      <c r="N24" s="199">
        <f t="shared" si="1"/>
        <v>-18364.675308467198</v>
      </c>
      <c r="O24" s="199">
        <f t="shared" si="2"/>
        <v>-23232.636813098332</v>
      </c>
      <c r="P24" s="199">
        <f t="shared" si="3"/>
        <v>-8283.4773838457968</v>
      </c>
      <c r="Q24" s="199">
        <f t="shared" si="4"/>
        <v>-18545.673919675097</v>
      </c>
      <c r="R24" s="199">
        <f t="shared" si="5"/>
        <v>-25891.994067536976</v>
      </c>
      <c r="S24" s="200">
        <f t="shared" si="8"/>
        <v>-726660.13059139298</v>
      </c>
    </row>
    <row r="25" spans="1:19" x14ac:dyDescent="0.2">
      <c r="A25" s="198" t="s">
        <v>19</v>
      </c>
      <c r="B25" s="199">
        <f>+'Dist 1er Sem'!B25-'Pag Coef ant'!B25</f>
        <v>-705813.57474097796</v>
      </c>
      <c r="C25" s="199">
        <f>+'Dist 1er Sem'!C25-'Pag Coef ant'!C25</f>
        <v>-89151.875572158722</v>
      </c>
      <c r="D25" s="199">
        <f>+'Dist 1er Sem'!D25-'Pag Coef ant'!D25</f>
        <v>-23087.648651886091</v>
      </c>
      <c r="E25" s="199">
        <f>+'Dist 1er Sem'!E25-'Pag Coef ant'!E25</f>
        <v>-29207.538221510593</v>
      </c>
      <c r="F25" s="199">
        <f>+'Dist 1er Sem'!F25-'Pag Coef ant'!F25</f>
        <v>-10413.797807026858</v>
      </c>
      <c r="G25" s="199">
        <f>+'Dist 1er Sem'!G25-'Pag Coef ant'!G25</f>
        <v>-23315.195955165662</v>
      </c>
      <c r="H25" s="199">
        <f>+'Dist 1er Sem'!H25-'Pag Coef ant'!H25</f>
        <v>-32550.821176369907</v>
      </c>
      <c r="I25" s="200">
        <f t="shared" si="6"/>
        <v>-913540.45212509576</v>
      </c>
      <c r="K25" s="198" t="s">
        <v>19</v>
      </c>
      <c r="L25" s="199">
        <f t="shared" si="7"/>
        <v>-117635.59579016299</v>
      </c>
      <c r="M25" s="199">
        <f t="shared" si="0"/>
        <v>-14858.64592869312</v>
      </c>
      <c r="N25" s="199">
        <f t="shared" si="1"/>
        <v>-3847.941441981015</v>
      </c>
      <c r="O25" s="199">
        <f t="shared" si="2"/>
        <v>-4867.9230369184324</v>
      </c>
      <c r="P25" s="199">
        <f t="shared" si="3"/>
        <v>-1735.6329678378097</v>
      </c>
      <c r="Q25" s="199">
        <f t="shared" si="4"/>
        <v>-3885.8659925276102</v>
      </c>
      <c r="R25" s="199">
        <f t="shared" si="5"/>
        <v>-5425.1368627283182</v>
      </c>
      <c r="S25" s="200">
        <f t="shared" si="8"/>
        <v>-152256.74202084925</v>
      </c>
    </row>
    <row r="26" spans="1:19" x14ac:dyDescent="0.2">
      <c r="A26" s="198" t="s">
        <v>20</v>
      </c>
      <c r="B26" s="199">
        <f>+'Dist 1er Sem'!B26-'Pag Coef ant'!B26</f>
        <v>-9605806.4793805629</v>
      </c>
      <c r="C26" s="199">
        <f>+'Dist 1er Sem'!C26-'Pag Coef ant'!C26</f>
        <v>-1213317.077861879</v>
      </c>
      <c r="D26" s="199">
        <f>+'Dist 1er Sem'!D26-'Pag Coef ant'!D26</f>
        <v>-314212.5526493825</v>
      </c>
      <c r="E26" s="199">
        <f>+'Dist 1er Sem'!E26-'Pag Coef ant'!E26</f>
        <v>-397501.50738869421</v>
      </c>
      <c r="F26" s="199">
        <f>+'Dist 1er Sem'!F26-'Pag Coef ant'!F26</f>
        <v>-141727.12176357326</v>
      </c>
      <c r="G26" s="199">
        <f>+'Dist 1er Sem'!G26-'Pag Coef ant'!G26</f>
        <v>-317309.36948378664</v>
      </c>
      <c r="H26" s="199">
        <f>+'Dist 1er Sem'!H26-'Pag Coef ant'!H26</f>
        <v>-443002.09028974734</v>
      </c>
      <c r="I26" s="200">
        <f t="shared" si="6"/>
        <v>-12432876.198817628</v>
      </c>
      <c r="K26" s="198" t="s">
        <v>20</v>
      </c>
      <c r="L26" s="199">
        <f t="shared" si="7"/>
        <v>-1600967.7465634272</v>
      </c>
      <c r="M26" s="199">
        <f t="shared" si="0"/>
        <v>-202219.51297697984</v>
      </c>
      <c r="N26" s="199">
        <f t="shared" si="1"/>
        <v>-52368.758774897084</v>
      </c>
      <c r="O26" s="199">
        <f t="shared" si="2"/>
        <v>-66250.25123144903</v>
      </c>
      <c r="P26" s="199">
        <f t="shared" si="3"/>
        <v>-23621.186960595543</v>
      </c>
      <c r="Q26" s="199">
        <f t="shared" si="4"/>
        <v>-52884.894913964439</v>
      </c>
      <c r="R26" s="199">
        <f t="shared" si="5"/>
        <v>-73833.681714957886</v>
      </c>
      <c r="S26" s="200">
        <f t="shared" si="8"/>
        <v>-2072146.0331362707</v>
      </c>
    </row>
    <row r="27" spans="1:19" x14ac:dyDescent="0.2">
      <c r="A27" s="198" t="s">
        <v>21</v>
      </c>
      <c r="B27" s="199">
        <f>+'Dist 1er Sem'!B27-'Pag Coef ant'!B27</f>
        <v>-1424498.6831558794</v>
      </c>
      <c r="C27" s="199">
        <f>+'Dist 1er Sem'!C27-'Pag Coef ant'!C27</f>
        <v>-179929.56482881866</v>
      </c>
      <c r="D27" s="199">
        <f>+'Dist 1er Sem'!D27-'Pag Coef ant'!D27</f>
        <v>-46596.334044505726</v>
      </c>
      <c r="E27" s="199">
        <f>+'Dist 1er Sem'!E27-'Pag Coef ant'!E27</f>
        <v>-58947.718241372262</v>
      </c>
      <c r="F27" s="199">
        <f>+'Dist 1er Sem'!F27-'Pag Coef ant'!F27</f>
        <v>-21017.506312775775</v>
      </c>
      <c r="G27" s="199">
        <f>+'Dist 1er Sem'!G27-'Pag Coef ant'!G27</f>
        <v>-47055.57830598997</v>
      </c>
      <c r="H27" s="199">
        <f>+'Dist 1er Sem'!H27-'Pag Coef ant'!H27</f>
        <v>-65695.253762153792</v>
      </c>
      <c r="I27" s="200">
        <f t="shared" si="6"/>
        <v>-1843740.6386514958</v>
      </c>
      <c r="K27" s="198" t="s">
        <v>21</v>
      </c>
      <c r="L27" s="199">
        <f t="shared" si="7"/>
        <v>-237416.44719264656</v>
      </c>
      <c r="M27" s="199">
        <f t="shared" si="0"/>
        <v>-29988.260804803111</v>
      </c>
      <c r="N27" s="199">
        <f t="shared" si="1"/>
        <v>-7766.0556740842876</v>
      </c>
      <c r="O27" s="199">
        <f t="shared" si="2"/>
        <v>-9824.619706895377</v>
      </c>
      <c r="P27" s="199">
        <f t="shared" si="3"/>
        <v>-3502.9177187959626</v>
      </c>
      <c r="Q27" s="199">
        <f t="shared" si="4"/>
        <v>-7842.5963843316613</v>
      </c>
      <c r="R27" s="199">
        <f t="shared" si="5"/>
        <v>-10949.208960358965</v>
      </c>
      <c r="S27" s="200">
        <f t="shared" si="8"/>
        <v>-307290.10644191591</v>
      </c>
    </row>
    <row r="28" spans="1:19" x14ac:dyDescent="0.2">
      <c r="A28" s="198" t="s">
        <v>22</v>
      </c>
      <c r="B28" s="199">
        <f>+'Dist 1er Sem'!B28-'Pag Coef ant'!B28</f>
        <v>-228490.19505878445</v>
      </c>
      <c r="C28" s="199">
        <f>+'Dist 1er Sem'!C28-'Pag Coef ant'!C28</f>
        <v>-28860.778778326174</v>
      </c>
      <c r="D28" s="199">
        <f>+'Dist 1er Sem'!D28-'Pag Coef ant'!D28</f>
        <v>-7474.0718125945132</v>
      </c>
      <c r="E28" s="199">
        <f>+'Dist 1er Sem'!E28-'Pag Coef ant'!E28</f>
        <v>-9455.2390946419036</v>
      </c>
      <c r="F28" s="199">
        <f>+'Dist 1er Sem'!F28-'Pag Coef ant'!F28</f>
        <v>-3371.2169578256144</v>
      </c>
      <c r="G28" s="199">
        <f>+'Dist 1er Sem'!G28-'Pag Coef ant'!G28</f>
        <v>-7547.7347875954438</v>
      </c>
      <c r="H28" s="199">
        <f>+'Dist 1er Sem'!H28-'Pag Coef ant'!H28</f>
        <v>-10537.546663992398</v>
      </c>
      <c r="I28" s="200">
        <f t="shared" si="6"/>
        <v>-295736.78315376042</v>
      </c>
      <c r="K28" s="198" t="s">
        <v>22</v>
      </c>
      <c r="L28" s="199">
        <f t="shared" si="7"/>
        <v>-38081.699176464077</v>
      </c>
      <c r="M28" s="199">
        <f t="shared" si="0"/>
        <v>-4810.1297963876959</v>
      </c>
      <c r="N28" s="199">
        <f t="shared" si="1"/>
        <v>-1245.6786354324188</v>
      </c>
      <c r="O28" s="199">
        <f t="shared" si="2"/>
        <v>-1575.8731824403174</v>
      </c>
      <c r="P28" s="199">
        <f t="shared" si="3"/>
        <v>-561.86949297093577</v>
      </c>
      <c r="Q28" s="199">
        <f t="shared" si="4"/>
        <v>-1257.9557979325739</v>
      </c>
      <c r="R28" s="199">
        <f t="shared" si="5"/>
        <v>-1756.2577773320663</v>
      </c>
      <c r="S28" s="200">
        <f t="shared" si="8"/>
        <v>-49289.463858960087</v>
      </c>
    </row>
    <row r="29" spans="1:19" x14ac:dyDescent="0.2">
      <c r="A29" s="198" t="s">
        <v>23</v>
      </c>
      <c r="B29" s="199">
        <f>+'Dist 1er Sem'!B29-'Pag Coef ant'!B29</f>
        <v>-1045580.1318881493</v>
      </c>
      <c r="C29" s="199">
        <f>+'Dist 1er Sem'!C29-'Pag Coef ant'!C29</f>
        <v>-132068.06039827457</v>
      </c>
      <c r="D29" s="199">
        <f>+'Dist 1er Sem'!D29-'Pag Coef ant'!D29</f>
        <v>-34201.64698771236</v>
      </c>
      <c r="E29" s="199">
        <f>+'Dist 1er Sem'!E29-'Pag Coef ant'!E29</f>
        <v>-43267.546500479919</v>
      </c>
      <c r="F29" s="199">
        <f>+'Dist 1er Sem'!F29-'Pag Coef ant'!F29</f>
        <v>-15426.821577529947</v>
      </c>
      <c r="G29" s="199">
        <f>+'Dist 1er Sem'!G29-'Pag Coef ant'!G29</f>
        <v>-34538.731662601524</v>
      </c>
      <c r="H29" s="199">
        <f>+'Dist 1er Sem'!H29-'Pag Coef ant'!H29</f>
        <v>-48220.228565519559</v>
      </c>
      <c r="I29" s="200">
        <f t="shared" si="6"/>
        <v>-1353303.1675802669</v>
      </c>
      <c r="K29" s="198" t="s">
        <v>23</v>
      </c>
      <c r="L29" s="199">
        <f t="shared" si="7"/>
        <v>-174263.35531469155</v>
      </c>
      <c r="M29" s="199">
        <f t="shared" si="0"/>
        <v>-22011.343399712427</v>
      </c>
      <c r="N29" s="199">
        <f t="shared" si="1"/>
        <v>-5700.2744979520603</v>
      </c>
      <c r="O29" s="199">
        <f t="shared" si="2"/>
        <v>-7211.2577500799862</v>
      </c>
      <c r="P29" s="199">
        <f t="shared" si="3"/>
        <v>-2571.1369295883246</v>
      </c>
      <c r="Q29" s="199">
        <f t="shared" si="4"/>
        <v>-5756.4552771002536</v>
      </c>
      <c r="R29" s="199">
        <f t="shared" si="5"/>
        <v>-8036.7047609199262</v>
      </c>
      <c r="S29" s="200">
        <f t="shared" si="8"/>
        <v>-225550.52793004457</v>
      </c>
    </row>
    <row r="30" spans="1:19" x14ac:dyDescent="0.2">
      <c r="A30" s="198" t="s">
        <v>24</v>
      </c>
      <c r="B30" s="199">
        <f>+'Dist 1er Sem'!B30-'Pag Coef ant'!B30</f>
        <v>-1007109.2118449751</v>
      </c>
      <c r="C30" s="199">
        <f>+'Dist 1er Sem'!C30-'Pag Coef ant'!C30</f>
        <v>-127208.76780377561</v>
      </c>
      <c r="D30" s="199">
        <f>+'Dist 1er Sem'!D30-'Pag Coef ant'!D30</f>
        <v>-32943.23666938208</v>
      </c>
      <c r="E30" s="199">
        <f>+'Dist 1er Sem'!E30-'Pag Coef ant'!E30</f>
        <v>-41675.566822290653</v>
      </c>
      <c r="F30" s="199">
        <f>+'Dist 1er Sem'!F30-'Pag Coef ant'!F30</f>
        <v>-14859.209396187362</v>
      </c>
      <c r="G30" s="199">
        <f>+'Dist 1er Sem'!G30-'Pag Coef ant'!G30</f>
        <v>-33267.918700819951</v>
      </c>
      <c r="H30" s="199">
        <f>+'Dist 1er Sem'!H30-'Pag Coef ant'!H30</f>
        <v>-46446.0206391908</v>
      </c>
      <c r="I30" s="200">
        <f t="shared" si="6"/>
        <v>-1303509.9318766217</v>
      </c>
      <c r="K30" s="198" t="s">
        <v>24</v>
      </c>
      <c r="L30" s="199">
        <f t="shared" si="7"/>
        <v>-167851.53530749585</v>
      </c>
      <c r="M30" s="199">
        <f t="shared" si="0"/>
        <v>-21201.461300629267</v>
      </c>
      <c r="N30" s="199">
        <f t="shared" si="1"/>
        <v>-5490.5394448970137</v>
      </c>
      <c r="O30" s="199">
        <f t="shared" si="2"/>
        <v>-6945.9278037151089</v>
      </c>
      <c r="P30" s="199">
        <f t="shared" si="3"/>
        <v>-2476.5348993645603</v>
      </c>
      <c r="Q30" s="199">
        <f t="shared" si="4"/>
        <v>-5544.6531168033252</v>
      </c>
      <c r="R30" s="199">
        <f t="shared" si="5"/>
        <v>-7741.0034398651333</v>
      </c>
      <c r="S30" s="200">
        <f t="shared" si="8"/>
        <v>-217251.65531277028</v>
      </c>
    </row>
    <row r="31" spans="1:19" x14ac:dyDescent="0.2">
      <c r="A31" s="198" t="s">
        <v>25</v>
      </c>
      <c r="B31" s="199">
        <f>+'Dist 1er Sem'!B31-'Pag Coef ant'!B31</f>
        <v>-16238704.124674737</v>
      </c>
      <c r="C31" s="199">
        <f>+'Dist 1er Sem'!C31-'Pag Coef ant'!C31</f>
        <v>-2051123.66974153</v>
      </c>
      <c r="D31" s="199">
        <f>+'Dist 1er Sem'!D31-'Pag Coef ant'!D31</f>
        <v>-531179.20766827185</v>
      </c>
      <c r="E31" s="199">
        <f>+'Dist 1er Sem'!E31-'Pag Coef ant'!E31</f>
        <v>-671979.95102785714</v>
      </c>
      <c r="F31" s="199">
        <f>+'Dist 1er Sem'!F31-'Pag Coef ant'!F31</f>
        <v>-239591.00172386877</v>
      </c>
      <c r="G31" s="199">
        <f>+'Dist 1er Sem'!G31-'Pag Coef ant'!G31</f>
        <v>-536414.40498461854</v>
      </c>
      <c r="H31" s="199">
        <f>+'Dist 1er Sem'!H31-'Pag Coef ant'!H31</f>
        <v>-748899.10454364493</v>
      </c>
      <c r="I31" s="200">
        <f t="shared" si="6"/>
        <v>-21017891.464364529</v>
      </c>
      <c r="K31" s="198" t="s">
        <v>25</v>
      </c>
      <c r="L31" s="199">
        <f t="shared" si="7"/>
        <v>-2706450.6874457896</v>
      </c>
      <c r="M31" s="199">
        <f t="shared" si="0"/>
        <v>-341853.94495692168</v>
      </c>
      <c r="N31" s="199">
        <f t="shared" si="1"/>
        <v>-88529.867944711979</v>
      </c>
      <c r="O31" s="199">
        <f t="shared" si="2"/>
        <v>-111996.65850464285</v>
      </c>
      <c r="P31" s="199">
        <f t="shared" si="3"/>
        <v>-39931.833620644793</v>
      </c>
      <c r="Q31" s="199">
        <f t="shared" si="4"/>
        <v>-89402.400830769751</v>
      </c>
      <c r="R31" s="199">
        <f t="shared" si="5"/>
        <v>-124816.51742394082</v>
      </c>
      <c r="S31" s="200">
        <f t="shared" si="8"/>
        <v>-3502981.9107274213</v>
      </c>
    </row>
    <row r="32" spans="1:19" x14ac:dyDescent="0.2">
      <c r="A32" s="198" t="s">
        <v>26</v>
      </c>
      <c r="B32" s="199">
        <f>+'Dist 1er Sem'!B32-'Pag Coef ant'!B32</f>
        <v>-424899.31946431194</v>
      </c>
      <c r="C32" s="199">
        <f>+'Dist 1er Sem'!C32-'Pag Coef ant'!C32</f>
        <v>-53669.371935044997</v>
      </c>
      <c r="D32" s="199">
        <f>+'Dist 1er Sem'!D32-'Pag Coef ant'!D32</f>
        <v>-13898.749685875053</v>
      </c>
      <c r="E32" s="199">
        <f>+'Dist 1er Sem'!E32-'Pag Coef ant'!E32</f>
        <v>-17582.919283044495</v>
      </c>
      <c r="F32" s="199">
        <f>+'Dist 1er Sem'!F32-'Pag Coef ant'!F32</f>
        <v>-6269.0996030623064</v>
      </c>
      <c r="G32" s="199">
        <f>+'Dist 1er Sem'!G32-'Pag Coef ant'!G32</f>
        <v>-14035.733016558253</v>
      </c>
      <c r="H32" s="199">
        <f>+'Dist 1er Sem'!H32-'Pag Coef ant'!H32</f>
        <v>-19595.57347833633</v>
      </c>
      <c r="I32" s="200">
        <f t="shared" si="6"/>
        <v>-549950.76646623341</v>
      </c>
      <c r="K32" s="198" t="s">
        <v>26</v>
      </c>
      <c r="L32" s="199">
        <f t="shared" si="7"/>
        <v>-70816.553244051989</v>
      </c>
      <c r="M32" s="199">
        <f t="shared" si="0"/>
        <v>-8944.8953225075002</v>
      </c>
      <c r="N32" s="199">
        <f t="shared" si="1"/>
        <v>-2316.4582809791755</v>
      </c>
      <c r="O32" s="199">
        <f t="shared" si="2"/>
        <v>-2930.4865471740827</v>
      </c>
      <c r="P32" s="199">
        <f t="shared" si="3"/>
        <v>-1044.8499338437177</v>
      </c>
      <c r="Q32" s="199">
        <f t="shared" si="4"/>
        <v>-2339.2888360930424</v>
      </c>
      <c r="R32" s="199">
        <f t="shared" si="5"/>
        <v>-3265.9289130560551</v>
      </c>
      <c r="S32" s="200">
        <f t="shared" si="8"/>
        <v>-91658.461077705535</v>
      </c>
    </row>
    <row r="33" spans="1:19" x14ac:dyDescent="0.2">
      <c r="A33" s="198" t="s">
        <v>27</v>
      </c>
      <c r="B33" s="199">
        <f>+'Dist 1er Sem'!B33-'Pag Coef ant'!B33</f>
        <v>-731398.47362105176</v>
      </c>
      <c r="C33" s="199">
        <f>+'Dist 1er Sem'!C33-'Pag Coef ant'!C33</f>
        <v>-92383.524555843556</v>
      </c>
      <c r="D33" s="199">
        <f>+'Dist 1er Sem'!D33-'Pag Coef ant'!D33</f>
        <v>-23924.548333723389</v>
      </c>
      <c r="E33" s="199">
        <f>+'Dist 1er Sem'!E33-'Pag Coef ant'!E33</f>
        <v>-30266.276589085232</v>
      </c>
      <c r="F33" s="199">
        <f>+'Dist 1er Sem'!F33-'Pag Coef ant'!F33</f>
        <v>-10791.285536627576</v>
      </c>
      <c r="G33" s="199">
        <f>+'Dist 1er Sem'!G33-'Pag Coef ant'!G33</f>
        <v>-24160.343954906217</v>
      </c>
      <c r="H33" s="199">
        <f>+'Dist 1er Sem'!H33-'Pag Coef ant'!H33</f>
        <v>-33730.749556985742</v>
      </c>
      <c r="I33" s="200">
        <f t="shared" si="6"/>
        <v>-946655.20214822353</v>
      </c>
      <c r="K33" s="198" t="s">
        <v>27</v>
      </c>
      <c r="L33" s="199">
        <f t="shared" si="7"/>
        <v>-121899.74560350862</v>
      </c>
      <c r="M33" s="199">
        <f t="shared" si="0"/>
        <v>-15397.254092640593</v>
      </c>
      <c r="N33" s="199">
        <f t="shared" si="1"/>
        <v>-3987.4247222872314</v>
      </c>
      <c r="O33" s="199">
        <f t="shared" si="2"/>
        <v>-5044.379431514205</v>
      </c>
      <c r="P33" s="199">
        <f t="shared" si="3"/>
        <v>-1798.5475894379294</v>
      </c>
      <c r="Q33" s="199">
        <f t="shared" si="4"/>
        <v>-4026.7239924843693</v>
      </c>
      <c r="R33" s="199">
        <f t="shared" si="5"/>
        <v>-5621.7915928309567</v>
      </c>
      <c r="S33" s="200">
        <f t="shared" si="8"/>
        <v>-157775.86702470388</v>
      </c>
    </row>
    <row r="34" spans="1:19" x14ac:dyDescent="0.2">
      <c r="A34" s="198" t="s">
        <v>28</v>
      </c>
      <c r="B34" s="199">
        <f>+'Dist 1er Sem'!B34-'Pag Coef ant'!B34</f>
        <v>-395029.435187703</v>
      </c>
      <c r="C34" s="199">
        <f>+'Dist 1er Sem'!C34-'Pag Coef ant'!C34</f>
        <v>-49896.483028282062</v>
      </c>
      <c r="D34" s="199">
        <f>+'Dist 1er Sem'!D34-'Pag Coef ant'!D34</f>
        <v>-12921.685177440377</v>
      </c>
      <c r="E34" s="199">
        <f>+'Dist 1er Sem'!E34-'Pag Coef ant'!E34</f>
        <v>-16346.862315733713</v>
      </c>
      <c r="F34" s="199">
        <f>+'Dist 1er Sem'!F34-'Pag Coef ant'!F34</f>
        <v>-5828.3898370450624</v>
      </c>
      <c r="G34" s="199">
        <f>+'Dist 1er Sem'!G34-'Pag Coef ant'!G34</f>
        <v>-13049.038753384288</v>
      </c>
      <c r="H34" s="199">
        <f>+'Dist 1er Sem'!H34-'Pag Coef ant'!H34</f>
        <v>-18218.029468923429</v>
      </c>
      <c r="I34" s="200">
        <f t="shared" si="6"/>
        <v>-511289.92376851197</v>
      </c>
      <c r="K34" s="198" t="s">
        <v>28</v>
      </c>
      <c r="L34" s="199">
        <f t="shared" si="7"/>
        <v>-65838.239197950505</v>
      </c>
      <c r="M34" s="199">
        <f t="shared" si="0"/>
        <v>-8316.0805047136764</v>
      </c>
      <c r="N34" s="199">
        <f t="shared" si="1"/>
        <v>-2153.6141962400629</v>
      </c>
      <c r="O34" s="199">
        <f t="shared" si="2"/>
        <v>-2724.4770526222856</v>
      </c>
      <c r="P34" s="199">
        <f t="shared" si="3"/>
        <v>-971.39830617417704</v>
      </c>
      <c r="Q34" s="199">
        <f t="shared" si="4"/>
        <v>-2174.8397922307145</v>
      </c>
      <c r="R34" s="199">
        <f t="shared" si="5"/>
        <v>-3036.3382448205716</v>
      </c>
      <c r="S34" s="200">
        <f t="shared" si="8"/>
        <v>-85214.987294751991</v>
      </c>
    </row>
    <row r="35" spans="1:19" x14ac:dyDescent="0.2">
      <c r="A35" s="198" t="s">
        <v>29</v>
      </c>
      <c r="B35" s="199">
        <f>+'Dist 1er Sem'!B35-'Pag Coef ant'!B35</f>
        <v>-585528.67827102263</v>
      </c>
      <c r="C35" s="199">
        <f>+'Dist 1er Sem'!C35-'Pag Coef ant'!C35</f>
        <v>-73958.594361557392</v>
      </c>
      <c r="D35" s="199">
        <f>+'Dist 1er Sem'!D35-'Pag Coef ant'!D35</f>
        <v>-19153.04675811273</v>
      </c>
      <c r="E35" s="199">
        <f>+'Dist 1er Sem'!E35-'Pag Coef ant'!E35</f>
        <v>-24229.983472147898</v>
      </c>
      <c r="F35" s="199">
        <f>+'Dist 1er Sem'!F35-'Pag Coef ant'!F35</f>
        <v>-8639.0762149450456</v>
      </c>
      <c r="G35" s="199">
        <f>+'Dist 1er Sem'!G35-'Pag Coef ant'!G35</f>
        <v>-19341.815402555862</v>
      </c>
      <c r="H35" s="199">
        <f>+'Dist 1er Sem'!H35-'Pag Coef ant'!H35</f>
        <v>-27003.503449237032</v>
      </c>
      <c r="I35" s="200">
        <f t="shared" si="6"/>
        <v>-757854.6979295786</v>
      </c>
      <c r="K35" s="198" t="s">
        <v>29</v>
      </c>
      <c r="L35" s="199">
        <f t="shared" si="7"/>
        <v>-97588.113045170438</v>
      </c>
      <c r="M35" s="199">
        <f t="shared" si="0"/>
        <v>-12326.432393592899</v>
      </c>
      <c r="N35" s="199">
        <f t="shared" si="1"/>
        <v>-3192.1744596854551</v>
      </c>
      <c r="O35" s="199">
        <f t="shared" si="2"/>
        <v>-4038.3305786913165</v>
      </c>
      <c r="P35" s="199">
        <f t="shared" si="3"/>
        <v>-1439.8460358241744</v>
      </c>
      <c r="Q35" s="199">
        <f t="shared" si="4"/>
        <v>-3223.6359004259771</v>
      </c>
      <c r="R35" s="199">
        <f t="shared" si="5"/>
        <v>-4500.5839082061721</v>
      </c>
      <c r="S35" s="200">
        <f t="shared" si="8"/>
        <v>-126309.11632159642</v>
      </c>
    </row>
    <row r="36" spans="1:19" x14ac:dyDescent="0.2">
      <c r="A36" s="198" t="s">
        <v>30</v>
      </c>
      <c r="B36" s="199">
        <f>+'Dist 1er Sem'!B36-'Pag Coef ant'!B36</f>
        <v>-538410.41781362053</v>
      </c>
      <c r="C36" s="199">
        <f>+'Dist 1er Sem'!C36-'Pag Coef ant'!C36</f>
        <v>-68007.049302344676</v>
      </c>
      <c r="D36" s="199">
        <f>+'Dist 1er Sem'!D36-'Pag Coef ant'!D36</f>
        <v>-17611.775972937117</v>
      </c>
      <c r="E36" s="199">
        <f>+'Dist 1er Sem'!E36-'Pag Coef ant'!E36</f>
        <v>-22280.164932959597</v>
      </c>
      <c r="F36" s="199">
        <f>+'Dist 1er Sem'!F36-'Pag Coef ant'!F36</f>
        <v>-7943.878424788767</v>
      </c>
      <c r="G36" s="199">
        <f>+'Dist 1er Sem'!G36-'Pag Coef ant'!G36</f>
        <v>-17785.35415705762</v>
      </c>
      <c r="H36" s="199">
        <f>+'Dist 1er Sem'!H36-'Pag Coef ant'!H36</f>
        <v>-24830.496120986936</v>
      </c>
      <c r="I36" s="200">
        <f t="shared" si="6"/>
        <v>-696869.13672469533</v>
      </c>
      <c r="K36" s="198" t="s">
        <v>30</v>
      </c>
      <c r="L36" s="199">
        <f t="shared" si="7"/>
        <v>-89735.069635603417</v>
      </c>
      <c r="M36" s="199">
        <f t="shared" si="0"/>
        <v>-11334.508217057446</v>
      </c>
      <c r="N36" s="199">
        <f t="shared" si="1"/>
        <v>-2935.2959954895196</v>
      </c>
      <c r="O36" s="199">
        <f t="shared" si="2"/>
        <v>-3713.3608221599329</v>
      </c>
      <c r="P36" s="199">
        <f t="shared" si="3"/>
        <v>-1323.9797374647944</v>
      </c>
      <c r="Q36" s="199">
        <f t="shared" si="4"/>
        <v>-2964.2256928429365</v>
      </c>
      <c r="R36" s="199">
        <f t="shared" si="5"/>
        <v>-4138.4160201644891</v>
      </c>
      <c r="S36" s="200">
        <f t="shared" si="8"/>
        <v>-116144.85612078253</v>
      </c>
    </row>
    <row r="37" spans="1:19" x14ac:dyDescent="0.2">
      <c r="A37" s="198" t="s">
        <v>31</v>
      </c>
      <c r="B37" s="199">
        <f>+'Dist 1er Sem'!B37-'Pag Coef ant'!B37</f>
        <v>-5119592.4716377109</v>
      </c>
      <c r="C37" s="199">
        <f>+'Dist 1er Sem'!C37-'Pag Coef ant'!C37</f>
        <v>-646659.80840493925</v>
      </c>
      <c r="D37" s="199">
        <f>+'Dist 1er Sem'!D37-'Pag Coef ant'!D37</f>
        <v>-167465.39944260707</v>
      </c>
      <c r="E37" s="199">
        <f>+'Dist 1er Sem'!E37-'Pag Coef ant'!E37</f>
        <v>-211855.79045967152</v>
      </c>
      <c r="F37" s="199">
        <f>+'Dist 1er Sem'!F37-'Pag Coef ant'!F37</f>
        <v>-75536.09446173883</v>
      </c>
      <c r="G37" s="199">
        <f>+'Dist 1er Sem'!G37-'Pag Coef ant'!G37</f>
        <v>-169115.90533042513</v>
      </c>
      <c r="H37" s="199">
        <f>+'Dist 1er Sem'!H37-'Pag Coef ant'!H37</f>
        <v>-236106.16882981546</v>
      </c>
      <c r="I37" s="200">
        <f t="shared" si="6"/>
        <v>-6626331.6385669094</v>
      </c>
      <c r="K37" s="198" t="s">
        <v>31</v>
      </c>
      <c r="L37" s="199">
        <f t="shared" si="7"/>
        <v>-853265.41193961853</v>
      </c>
      <c r="M37" s="199">
        <f t="shared" si="0"/>
        <v>-107776.63473415654</v>
      </c>
      <c r="N37" s="199">
        <f t="shared" si="1"/>
        <v>-27910.899907101179</v>
      </c>
      <c r="O37" s="199">
        <f t="shared" si="2"/>
        <v>-35309.298409945251</v>
      </c>
      <c r="P37" s="199">
        <f t="shared" si="3"/>
        <v>-12589.349076956472</v>
      </c>
      <c r="Q37" s="199">
        <f t="shared" si="4"/>
        <v>-28185.984221737523</v>
      </c>
      <c r="R37" s="199">
        <f t="shared" si="5"/>
        <v>-39351.028138302579</v>
      </c>
      <c r="S37" s="200">
        <f t="shared" si="8"/>
        <v>-1104388.6064278181</v>
      </c>
    </row>
    <row r="38" spans="1:19" x14ac:dyDescent="0.2">
      <c r="A38" s="198" t="s">
        <v>32</v>
      </c>
      <c r="B38" s="199">
        <f>+'Dist 1er Sem'!B38-'Pag Coef ant'!B38</f>
        <v>-997692.42435447872</v>
      </c>
      <c r="C38" s="199">
        <f>+'Dist 1er Sem'!C38-'Pag Coef ant'!C38</f>
        <v>-126019.32586515858</v>
      </c>
      <c r="D38" s="199">
        <f>+'Dist 1er Sem'!D38-'Pag Coef ant'!D38</f>
        <v>-32635.20705817797</v>
      </c>
      <c r="E38" s="199">
        <f>+'Dist 1er Sem'!E38-'Pag Coef ant'!E38</f>
        <v>-41285.887181100086</v>
      </c>
      <c r="F38" s="199">
        <f>+'Dist 1er Sem'!F38-'Pag Coef ant'!F38</f>
        <v>-14720.271120660793</v>
      </c>
      <c r="G38" s="199">
        <f>+'Dist 1er Sem'!G38-'Pag Coef ant'!G38</f>
        <v>-32956.85321063071</v>
      </c>
      <c r="H38" s="199">
        <f>+'Dist 1er Sem'!H38-'Pag Coef ant'!H38</f>
        <v>-46011.735756286071</v>
      </c>
      <c r="I38" s="200">
        <f t="shared" si="6"/>
        <v>-1291321.7045464925</v>
      </c>
      <c r="K38" s="198" t="s">
        <v>32</v>
      </c>
      <c r="L38" s="199">
        <f t="shared" si="7"/>
        <v>-166282.07072574645</v>
      </c>
      <c r="M38" s="199">
        <f t="shared" si="0"/>
        <v>-21003.220977526431</v>
      </c>
      <c r="N38" s="199">
        <f t="shared" si="1"/>
        <v>-5439.2011763629953</v>
      </c>
      <c r="O38" s="199">
        <f t="shared" si="2"/>
        <v>-6880.9811968500144</v>
      </c>
      <c r="P38" s="199">
        <f t="shared" si="3"/>
        <v>-2453.3785201101323</v>
      </c>
      <c r="Q38" s="199">
        <f t="shared" si="4"/>
        <v>-5492.808868438452</v>
      </c>
      <c r="R38" s="199">
        <f t="shared" si="5"/>
        <v>-7668.6226260476788</v>
      </c>
      <c r="S38" s="200">
        <f t="shared" si="8"/>
        <v>-215220.28409108211</v>
      </c>
    </row>
    <row r="39" spans="1:19" x14ac:dyDescent="0.2">
      <c r="A39" s="198" t="s">
        <v>33</v>
      </c>
      <c r="B39" s="199">
        <f>+'Dist 1er Sem'!B39-'Pag Coef ant'!B39</f>
        <v>-3657946.8231009319</v>
      </c>
      <c r="C39" s="199">
        <f>+'Dist 1er Sem'!C39-'Pag Coef ant'!C39</f>
        <v>-462038.18075098004</v>
      </c>
      <c r="D39" s="199">
        <f>+'Dist 1er Sem'!D39-'Pag Coef ant'!D39</f>
        <v>-119653.96254957281</v>
      </c>
      <c r="E39" s="199">
        <f>+'Dist 1er Sem'!E39-'Pag Coef ant'!E39</f>
        <v>-151370.87960823392</v>
      </c>
      <c r="F39" s="199">
        <f>+'Dist 1er Sem'!F39-'Pag Coef ant'!F39</f>
        <v>-53970.510015493608</v>
      </c>
      <c r="G39" s="199">
        <f>+'Dist 1er Sem'!G39-'Pag Coef ant'!G39</f>
        <v>-120833.24836232048</v>
      </c>
      <c r="H39" s="199">
        <f>+'Dist 1er Sem'!H39-'Pag Coef ant'!H39</f>
        <v>-168697.76549016545</v>
      </c>
      <c r="I39" s="200">
        <f t="shared" si="6"/>
        <v>-4734511.3698776979</v>
      </c>
      <c r="K39" s="198" t="s">
        <v>33</v>
      </c>
      <c r="L39" s="199">
        <f t="shared" si="7"/>
        <v>-609657.80385015532</v>
      </c>
      <c r="M39" s="199">
        <f t="shared" si="0"/>
        <v>-77006.363458496679</v>
      </c>
      <c r="N39" s="199">
        <f t="shared" si="1"/>
        <v>-19942.327091595467</v>
      </c>
      <c r="O39" s="199">
        <f t="shared" si="2"/>
        <v>-25228.479934705654</v>
      </c>
      <c r="P39" s="199">
        <f t="shared" si="3"/>
        <v>-8995.0850025822674</v>
      </c>
      <c r="Q39" s="199">
        <f t="shared" si="4"/>
        <v>-20138.874727053411</v>
      </c>
      <c r="R39" s="199">
        <f t="shared" si="5"/>
        <v>-28116.294248360908</v>
      </c>
      <c r="S39" s="200">
        <f t="shared" si="8"/>
        <v>-789085.22831294977</v>
      </c>
    </row>
    <row r="40" spans="1:19" x14ac:dyDescent="0.2">
      <c r="A40" s="198" t="s">
        <v>34</v>
      </c>
      <c r="B40" s="199">
        <f>+'Dist 1er Sem'!B40-'Pag Coef ant'!B40</f>
        <v>-728952.57095048018</v>
      </c>
      <c r="C40" s="199">
        <f>+'Dist 1er Sem'!C40-'Pag Coef ant'!C40</f>
        <v>-92074.58063870715</v>
      </c>
      <c r="D40" s="199">
        <f>+'Dist 1er Sem'!D40-'Pag Coef ant'!D40</f>
        <v>-23844.541171044984</v>
      </c>
      <c r="E40" s="199">
        <f>+'Dist 1er Sem'!E40-'Pag Coef ant'!E40</f>
        <v>-30165.061766512459</v>
      </c>
      <c r="F40" s="199">
        <f>+'Dist 1er Sem'!F40-'Pag Coef ant'!F40</f>
        <v>-10755.197911256546</v>
      </c>
      <c r="G40" s="199">
        <f>+'Dist 1er Sem'!G40-'Pag Coef ant'!G40</f>
        <v>-24079.548257440852</v>
      </c>
      <c r="H40" s="199">
        <f>+'Dist 1er Sem'!H40-'Pag Coef ant'!H40</f>
        <v>-33617.949033881829</v>
      </c>
      <c r="I40" s="200">
        <f t="shared" si="6"/>
        <v>-943489.44972932409</v>
      </c>
      <c r="K40" s="198" t="s">
        <v>34</v>
      </c>
      <c r="L40" s="199">
        <f t="shared" si="7"/>
        <v>-121492.09515841336</v>
      </c>
      <c r="M40" s="199">
        <f t="shared" si="0"/>
        <v>-15345.763439784525</v>
      </c>
      <c r="N40" s="199">
        <f t="shared" si="1"/>
        <v>-3974.0901951741639</v>
      </c>
      <c r="O40" s="199">
        <f t="shared" si="2"/>
        <v>-5027.5102944187429</v>
      </c>
      <c r="P40" s="199">
        <f t="shared" si="3"/>
        <v>-1792.5329852094244</v>
      </c>
      <c r="Q40" s="199">
        <f t="shared" si="4"/>
        <v>-4013.2580429068089</v>
      </c>
      <c r="R40" s="199">
        <f t="shared" si="5"/>
        <v>-5602.9915056469717</v>
      </c>
      <c r="S40" s="200">
        <f t="shared" si="8"/>
        <v>-157248.24162155399</v>
      </c>
    </row>
    <row r="41" spans="1:19" x14ac:dyDescent="0.2">
      <c r="A41" s="198" t="s">
        <v>35</v>
      </c>
      <c r="B41" s="199">
        <f>+'Dist 1er Sem'!B41-'Pag Coef ant'!B41</f>
        <v>-203940.61012412235</v>
      </c>
      <c r="C41" s="199">
        <f>+'Dist 1er Sem'!C41-'Pag Coef ant'!C41</f>
        <v>-25759.901124837575</v>
      </c>
      <c r="D41" s="199">
        <f>+'Dist 1er Sem'!D41-'Pag Coef ant'!D41</f>
        <v>-6671.0379637072328</v>
      </c>
      <c r="E41" s="199">
        <f>+'Dist 1er Sem'!E41-'Pag Coef ant'!E41</f>
        <v>-8439.3434446261963</v>
      </c>
      <c r="F41" s="199">
        <f>+'Dist 1er Sem'!F41-'Pag Coef ant'!F41</f>
        <v>-3009.0045792243327</v>
      </c>
      <c r="G41" s="199">
        <f>+'Dist 1er Sem'!G41-'Pag Coef ant'!G41</f>
        <v>-6736.786395763047</v>
      </c>
      <c r="H41" s="199">
        <f>+'Dist 1er Sem'!H41-'Pag Coef ant'!H41</f>
        <v>-9405.365054343536</v>
      </c>
      <c r="I41" s="200">
        <f t="shared" si="6"/>
        <v>-263962.04868662427</v>
      </c>
      <c r="K41" s="198" t="s">
        <v>35</v>
      </c>
      <c r="L41" s="199">
        <f t="shared" si="7"/>
        <v>-33990.101687353723</v>
      </c>
      <c r="M41" s="199">
        <f t="shared" si="0"/>
        <v>-4293.3168541395962</v>
      </c>
      <c r="N41" s="199">
        <f t="shared" si="1"/>
        <v>-1111.8396606178721</v>
      </c>
      <c r="O41" s="199">
        <f t="shared" si="2"/>
        <v>-1406.5572407710326</v>
      </c>
      <c r="P41" s="199">
        <f t="shared" si="3"/>
        <v>-501.50076320405543</v>
      </c>
      <c r="Q41" s="199">
        <f t="shared" si="4"/>
        <v>-1122.7977326271746</v>
      </c>
      <c r="R41" s="199">
        <f t="shared" si="5"/>
        <v>-1567.5608423905894</v>
      </c>
      <c r="S41" s="200">
        <f t="shared" si="8"/>
        <v>-43993.67478110404</v>
      </c>
    </row>
    <row r="42" spans="1:19" x14ac:dyDescent="0.2">
      <c r="A42" s="198" t="s">
        <v>36</v>
      </c>
      <c r="B42" s="199">
        <f>+'Dist 1er Sem'!B42-'Pag Coef ant'!B42</f>
        <v>-787703.28523162939</v>
      </c>
      <c r="C42" s="199">
        <f>+'Dist 1er Sem'!C42-'Pag Coef ant'!C42</f>
        <v>-99495.430218272842</v>
      </c>
      <c r="D42" s="199">
        <f>+'Dist 1er Sem'!D42-'Pag Coef ant'!D42</f>
        <v>-25766.317540773074</v>
      </c>
      <c r="E42" s="199">
        <f>+'Dist 1er Sem'!E42-'Pag Coef ant'!E42</f>
        <v>-32596.247272596578</v>
      </c>
      <c r="F42" s="199">
        <f>+'Dist 1er Sem'!F42-'Pag Coef ant'!F42</f>
        <v>-11622.024622214638</v>
      </c>
      <c r="G42" s="199">
        <f>+'Dist 1er Sem'!G42-'Pag Coef ant'!G42</f>
        <v>-26020.265275349782</v>
      </c>
      <c r="H42" s="199">
        <f>+'Dist 1er Sem'!H42-'Pag Coef ant'!H42</f>
        <v>-36327.423692613724</v>
      </c>
      <c r="I42" s="200">
        <f t="shared" si="6"/>
        <v>-1019530.9938534499</v>
      </c>
      <c r="K42" s="198" t="s">
        <v>36</v>
      </c>
      <c r="L42" s="199">
        <f t="shared" si="7"/>
        <v>-131283.88087193822</v>
      </c>
      <c r="M42" s="199">
        <f t="shared" si="0"/>
        <v>-16582.571703045473</v>
      </c>
      <c r="N42" s="199">
        <f t="shared" si="1"/>
        <v>-4294.3862567955121</v>
      </c>
      <c r="O42" s="199">
        <f t="shared" si="2"/>
        <v>-5432.7078787660967</v>
      </c>
      <c r="P42" s="199">
        <f t="shared" si="3"/>
        <v>-1937.0041037024396</v>
      </c>
      <c r="Q42" s="199">
        <f t="shared" si="4"/>
        <v>-4336.7108792249637</v>
      </c>
      <c r="R42" s="199">
        <f t="shared" si="5"/>
        <v>-6054.5706154356203</v>
      </c>
      <c r="S42" s="200">
        <f t="shared" si="8"/>
        <v>-169921.83230890834</v>
      </c>
    </row>
    <row r="43" spans="1:19" x14ac:dyDescent="0.2">
      <c r="A43" s="198" t="s">
        <v>37</v>
      </c>
      <c r="B43" s="199">
        <f>+'Dist 1er Sem'!B43-'Pag Coef ant'!B43</f>
        <v>-1109514.2216723207</v>
      </c>
      <c r="C43" s="199">
        <f>+'Dist 1er Sem'!C43-'Pag Coef ant'!C43</f>
        <v>-140143.62627181178</v>
      </c>
      <c r="D43" s="199">
        <f>+'Dist 1er Sem'!D43-'Pag Coef ant'!D43</f>
        <v>-36292.975143814692</v>
      </c>
      <c r="E43" s="199">
        <f>+'Dist 1er Sem'!E43-'Pag Coef ant'!E43</f>
        <v>-45913.227226745221</v>
      </c>
      <c r="F43" s="199">
        <f>+'Dist 1er Sem'!F43-'Pag Coef ant'!F43</f>
        <v>-16370.125458066643</v>
      </c>
      <c r="G43" s="199">
        <f>+'Dist 1er Sem'!G43-'Pag Coef ant'!G43</f>
        <v>-36650.671535789908</v>
      </c>
      <c r="H43" s="199">
        <f>+'Dist 1er Sem'!H43-'Pag Coef ant'!H43</f>
        <v>-51168.75094892981</v>
      </c>
      <c r="I43" s="200">
        <f t="shared" si="6"/>
        <v>-1436053.5982574788</v>
      </c>
      <c r="K43" s="198" t="s">
        <v>37</v>
      </c>
      <c r="L43" s="199">
        <f t="shared" si="7"/>
        <v>-184919.03694538679</v>
      </c>
      <c r="M43" s="199">
        <f t="shared" si="0"/>
        <v>-23357.271045301964</v>
      </c>
      <c r="N43" s="199">
        <f t="shared" si="1"/>
        <v>-6048.8291906357817</v>
      </c>
      <c r="O43" s="199">
        <f t="shared" si="2"/>
        <v>-7652.2045377908698</v>
      </c>
      <c r="P43" s="199">
        <f t="shared" si="3"/>
        <v>-2728.354243011107</v>
      </c>
      <c r="Q43" s="199">
        <f t="shared" si="4"/>
        <v>-6108.4452559649844</v>
      </c>
      <c r="R43" s="199">
        <f t="shared" si="5"/>
        <v>-8528.1251581549677</v>
      </c>
      <c r="S43" s="200">
        <f t="shared" si="8"/>
        <v>-239342.26637624647</v>
      </c>
    </row>
    <row r="44" spans="1:19" x14ac:dyDescent="0.2">
      <c r="A44" s="198" t="s">
        <v>38</v>
      </c>
      <c r="B44" s="199">
        <f>+'Dist 1er Sem'!B44-'Pag Coef ant'!B44</f>
        <v>-2603022.8219531849</v>
      </c>
      <c r="C44" s="199">
        <f>+'Dist 1er Sem'!C44-'Pag Coef ant'!C44</f>
        <v>-328789.88877399266</v>
      </c>
      <c r="D44" s="199">
        <f>+'Dist 1er Sem'!D44-'Pag Coef ant'!D44</f>
        <v>-85146.671156262513</v>
      </c>
      <c r="E44" s="199">
        <f>+'Dist 1er Sem'!E44-'Pag Coef ant'!E44</f>
        <v>-107716.67092342768</v>
      </c>
      <c r="F44" s="199">
        <f>+'Dist 1er Sem'!F44-'Pag Coef ant'!F44</f>
        <v>-38405.826021191082</v>
      </c>
      <c r="G44" s="199">
        <f>+'Dist 1er Sem'!G44-'Pag Coef ant'!G44</f>
        <v>-85985.859923250973</v>
      </c>
      <c r="H44" s="199">
        <f>+'Dist 1er Sem'!H44-'Pag Coef ant'!H44</f>
        <v>-120046.6148961538</v>
      </c>
      <c r="I44" s="200">
        <f t="shared" si="6"/>
        <v>-3369114.353647464</v>
      </c>
      <c r="K44" s="198" t="s">
        <v>38</v>
      </c>
      <c r="L44" s="199">
        <f t="shared" si="7"/>
        <v>-433837.13699219748</v>
      </c>
      <c r="M44" s="199">
        <f t="shared" si="0"/>
        <v>-54798.314795665443</v>
      </c>
      <c r="N44" s="199">
        <f t="shared" si="1"/>
        <v>-14191.111859377086</v>
      </c>
      <c r="O44" s="199">
        <f t="shared" si="2"/>
        <v>-17952.778487237945</v>
      </c>
      <c r="P44" s="199">
        <f t="shared" si="3"/>
        <v>-6400.9710035318467</v>
      </c>
      <c r="Q44" s="199">
        <f t="shared" si="4"/>
        <v>-14330.976653875163</v>
      </c>
      <c r="R44" s="199">
        <f t="shared" si="5"/>
        <v>-20007.769149358966</v>
      </c>
      <c r="S44" s="200">
        <f t="shared" si="8"/>
        <v>-561519.05894124391</v>
      </c>
    </row>
    <row r="45" spans="1:19" x14ac:dyDescent="0.2">
      <c r="A45" s="198" t="s">
        <v>39</v>
      </c>
      <c r="B45" s="199">
        <f>+'Dist 1er Sem'!B45-'Pag Coef ant'!B45</f>
        <v>48514455.443225145</v>
      </c>
      <c r="C45" s="199">
        <f>+'Dist 1er Sem'!C45-'Pag Coef ant'!C45</f>
        <v>6127899.561456725</v>
      </c>
      <c r="D45" s="199">
        <f>+'Dist 1er Sem'!D45-'Pag Coef ant'!D45</f>
        <v>1586941.2857663073</v>
      </c>
      <c r="E45" s="199">
        <f>+'Dist 1er Sem'!E45-'Pag Coef ant'!E45</f>
        <v>2007595.0114359632</v>
      </c>
      <c r="F45" s="199">
        <f>+'Dist 1er Sem'!F45-'Pag Coef ant'!F45</f>
        <v>715797.69472295418</v>
      </c>
      <c r="G45" s="199">
        <f>+'Dist 1er Sem'!G45-'Pag Coef ant'!G45</f>
        <v>1602581.8655188829</v>
      </c>
      <c r="H45" s="199">
        <f>+'Dist 1er Sem'!H45-'Pag Coef ant'!H45</f>
        <v>2237397.2676579915</v>
      </c>
      <c r="I45" s="200">
        <f t="shared" si="6"/>
        <v>62792668.129783973</v>
      </c>
      <c r="K45" s="198" t="s">
        <v>39</v>
      </c>
      <c r="L45" s="199">
        <f t="shared" si="7"/>
        <v>8085742.5738708572</v>
      </c>
      <c r="M45" s="199">
        <f t="shared" si="0"/>
        <v>1021316.5935761208</v>
      </c>
      <c r="N45" s="199">
        <f t="shared" si="1"/>
        <v>264490.21429438452</v>
      </c>
      <c r="O45" s="199">
        <f t="shared" si="2"/>
        <v>334599.16857266054</v>
      </c>
      <c r="P45" s="199">
        <f t="shared" si="3"/>
        <v>119299.61578715903</v>
      </c>
      <c r="Q45" s="199">
        <f t="shared" si="4"/>
        <v>267096.9775864805</v>
      </c>
      <c r="R45" s="199">
        <f t="shared" si="5"/>
        <v>372899.54460966523</v>
      </c>
      <c r="S45" s="200">
        <f t="shared" si="8"/>
        <v>10465444.688297329</v>
      </c>
    </row>
    <row r="46" spans="1:19" x14ac:dyDescent="0.2">
      <c r="A46" s="198" t="s">
        <v>40</v>
      </c>
      <c r="B46" s="199">
        <f>+'Dist 1er Sem'!B46-'Pag Coef ant'!B46</f>
        <v>-278217.66970006004</v>
      </c>
      <c r="C46" s="199">
        <f>+'Dist 1er Sem'!C46-'Pag Coef ant'!C46</f>
        <v>-35141.895762175147</v>
      </c>
      <c r="D46" s="199">
        <f>+'Dist 1er Sem'!D46-'Pag Coef ant'!D46</f>
        <v>-9100.691792643338</v>
      </c>
      <c r="E46" s="199">
        <f>+'Dist 1er Sem'!E46-'Pag Coef ant'!E46</f>
        <v>-11513.030511840509</v>
      </c>
      <c r="F46" s="199">
        <f>+'Dist 1er Sem'!F46-'Pag Coef ant'!F46</f>
        <v>-4104.9119233246092</v>
      </c>
      <c r="G46" s="199">
        <f>+'Dist 1er Sem'!G46-'Pag Coef ant'!G46</f>
        <v>-9190.3864127676497</v>
      </c>
      <c r="H46" s="199">
        <f>+'Dist 1er Sem'!H46-'Pag Coef ant'!H46</f>
        <v>-12830.886141339055</v>
      </c>
      <c r="I46" s="200">
        <f t="shared" si="6"/>
        <v>-360099.47224415035</v>
      </c>
      <c r="K46" s="198" t="s">
        <v>40</v>
      </c>
      <c r="L46" s="199">
        <f t="shared" si="7"/>
        <v>-46369.611616676673</v>
      </c>
      <c r="M46" s="199">
        <f t="shared" si="0"/>
        <v>-5856.9826270291915</v>
      </c>
      <c r="N46" s="199">
        <f t="shared" si="1"/>
        <v>-1516.7819654405564</v>
      </c>
      <c r="O46" s="199">
        <f t="shared" si="2"/>
        <v>-1918.8384186400847</v>
      </c>
      <c r="P46" s="199">
        <f t="shared" si="3"/>
        <v>-684.15198722076821</v>
      </c>
      <c r="Q46" s="199">
        <f t="shared" si="4"/>
        <v>-1531.7310687946083</v>
      </c>
      <c r="R46" s="199">
        <f t="shared" si="5"/>
        <v>-2138.4810235565092</v>
      </c>
      <c r="S46" s="200">
        <f t="shared" si="8"/>
        <v>-60016.578707358385</v>
      </c>
    </row>
    <row r="47" spans="1:19" x14ac:dyDescent="0.2">
      <c r="A47" s="198" t="s">
        <v>41</v>
      </c>
      <c r="B47" s="199">
        <f>+'Dist 1er Sem'!B47-'Pag Coef ant'!B47</f>
        <v>-494096.58368726075</v>
      </c>
      <c r="C47" s="199">
        <f>+'Dist 1er Sem'!C47-'Pag Coef ant'!C47</f>
        <v>-62409.733569775708</v>
      </c>
      <c r="D47" s="199">
        <f>+'Dist 1er Sem'!D47-'Pag Coef ant'!D47</f>
        <v>-16162.239906557545</v>
      </c>
      <c r="E47" s="199">
        <f>+'Dist 1er Sem'!E47-'Pag Coef ant'!E47</f>
        <v>-20446.3974194029</v>
      </c>
      <c r="F47" s="199">
        <f>+'Dist 1er Sem'!F47-'Pag Coef ant'!F47</f>
        <v>-7290.058032037894</v>
      </c>
      <c r="G47" s="199">
        <f>+'Dist 1er Sem'!G47-'Pag Coef ant'!G47</f>
        <v>-16321.531749618181</v>
      </c>
      <c r="H47" s="199">
        <f>+'Dist 1er Sem'!H47-'Pag Coef ant'!H47</f>
        <v>-22786.823766263784</v>
      </c>
      <c r="I47" s="200">
        <f t="shared" si="6"/>
        <v>-639513.36813091685</v>
      </c>
      <c r="K47" s="198" t="s">
        <v>41</v>
      </c>
      <c r="L47" s="199">
        <f t="shared" si="7"/>
        <v>-82349.430614543453</v>
      </c>
      <c r="M47" s="199">
        <f t="shared" si="0"/>
        <v>-10401.622261629285</v>
      </c>
      <c r="N47" s="199">
        <f t="shared" si="1"/>
        <v>-2693.7066510929239</v>
      </c>
      <c r="O47" s="199">
        <f t="shared" si="2"/>
        <v>-3407.7329032338166</v>
      </c>
      <c r="P47" s="199">
        <f t="shared" si="3"/>
        <v>-1215.0096720063157</v>
      </c>
      <c r="Q47" s="199">
        <f t="shared" si="4"/>
        <v>-2720.2552916030304</v>
      </c>
      <c r="R47" s="199">
        <f t="shared" si="5"/>
        <v>-3797.8039610439641</v>
      </c>
      <c r="S47" s="200">
        <f t="shared" si="8"/>
        <v>-106585.56135515278</v>
      </c>
    </row>
    <row r="48" spans="1:19" x14ac:dyDescent="0.2">
      <c r="A48" s="198" t="s">
        <v>42</v>
      </c>
      <c r="B48" s="199">
        <f>+'Dist 1er Sem'!B48-'Pag Coef ant'!B48</f>
        <v>-590091.22095125634</v>
      </c>
      <c r="C48" s="199">
        <f>+'Dist 1er Sem'!C48-'Pag Coef ant'!C48</f>
        <v>-74534.892766515492</v>
      </c>
      <c r="D48" s="199">
        <f>+'Dist 1er Sem'!D48-'Pag Coef ant'!D48</f>
        <v>-19302.290674821299</v>
      </c>
      <c r="E48" s="199">
        <f>+'Dist 1er Sem'!E48-'Pag Coef ant'!E48</f>
        <v>-24418.787774713302</v>
      </c>
      <c r="F48" s="199">
        <f>+'Dist 1er Sem'!F48-'Pag Coef ant'!F48</f>
        <v>-8706.3934197399794</v>
      </c>
      <c r="G48" s="199">
        <f>+'Dist 1er Sem'!G48-'Pag Coef ant'!G48</f>
        <v>-19492.530237818835</v>
      </c>
      <c r="H48" s="199">
        <f>+'Dist 1er Sem'!H48-'Pag Coef ant'!H48</f>
        <v>-27213.919508390187</v>
      </c>
      <c r="I48" s="200">
        <f t="shared" si="6"/>
        <v>-763760.03533325531</v>
      </c>
      <c r="K48" s="198" t="s">
        <v>42</v>
      </c>
      <c r="L48" s="199">
        <f t="shared" si="7"/>
        <v>-98348.53682520939</v>
      </c>
      <c r="M48" s="199">
        <f t="shared" si="0"/>
        <v>-12422.482127752583</v>
      </c>
      <c r="N48" s="199">
        <f t="shared" si="1"/>
        <v>-3217.0484458035498</v>
      </c>
      <c r="O48" s="199">
        <f t="shared" si="2"/>
        <v>-4069.7979624522172</v>
      </c>
      <c r="P48" s="199">
        <f t="shared" si="3"/>
        <v>-1451.0655699566632</v>
      </c>
      <c r="Q48" s="199">
        <f t="shared" si="4"/>
        <v>-3248.7550396364727</v>
      </c>
      <c r="R48" s="199">
        <f t="shared" si="5"/>
        <v>-4535.6532513983648</v>
      </c>
      <c r="S48" s="200">
        <f t="shared" si="8"/>
        <v>-127293.33922220924</v>
      </c>
    </row>
    <row r="49" spans="1:19" x14ac:dyDescent="0.2">
      <c r="A49" s="198" t="s">
        <v>43</v>
      </c>
      <c r="B49" s="199">
        <f>+'Dist 1er Sem'!B49-'Pag Coef ant'!B49</f>
        <v>-638283.71273732185</v>
      </c>
      <c r="C49" s="199">
        <f>+'Dist 1er Sem'!C49-'Pag Coef ant'!C49</f>
        <v>-80622.124841642799</v>
      </c>
      <c r="D49" s="199">
        <f>+'Dist 1er Sem'!D49-'Pag Coef ant'!D49</f>
        <v>-20878.700307384541</v>
      </c>
      <c r="E49" s="199">
        <f>+'Dist 1er Sem'!E49-'Pag Coef ant'!E49</f>
        <v>-26413.059486401326</v>
      </c>
      <c r="F49" s="199">
        <f>+'Dist 1er Sem'!F49-'Pag Coef ant'!F49</f>
        <v>-9417.44076033702</v>
      </c>
      <c r="G49" s="199">
        <f>+'Dist 1er Sem'!G49-'Pag Coef ant'!G49</f>
        <v>-21084.476652241603</v>
      </c>
      <c r="H49" s="199">
        <f>+'Dist 1er Sem'!H49-'Pag Coef ant'!H49</f>
        <v>-29436.468405593769</v>
      </c>
      <c r="I49" s="200">
        <f t="shared" si="6"/>
        <v>-826135.98319092288</v>
      </c>
      <c r="K49" s="198" t="s">
        <v>43</v>
      </c>
      <c r="L49" s="199">
        <f t="shared" si="7"/>
        <v>-106380.61878955364</v>
      </c>
      <c r="M49" s="199">
        <f t="shared" si="0"/>
        <v>-13437.020806940467</v>
      </c>
      <c r="N49" s="199">
        <f t="shared" si="1"/>
        <v>-3479.7833845640903</v>
      </c>
      <c r="O49" s="199">
        <f t="shared" si="2"/>
        <v>-4402.1765810668876</v>
      </c>
      <c r="P49" s="199">
        <f t="shared" si="3"/>
        <v>-1569.57346005617</v>
      </c>
      <c r="Q49" s="199">
        <f t="shared" si="4"/>
        <v>-3514.0794420402672</v>
      </c>
      <c r="R49" s="199">
        <f t="shared" si="5"/>
        <v>-4906.0780675989618</v>
      </c>
      <c r="S49" s="200">
        <f t="shared" si="8"/>
        <v>-137689.33053182045</v>
      </c>
    </row>
    <row r="50" spans="1:19" x14ac:dyDescent="0.2">
      <c r="A50" s="198" t="s">
        <v>44</v>
      </c>
      <c r="B50" s="199">
        <f>+'Dist 1er Sem'!B50-'Pag Coef ant'!B50</f>
        <v>-1902494.2695794441</v>
      </c>
      <c r="C50" s="199">
        <f>+'Dist 1er Sem'!C50-'Pag Coef ant'!C50</f>
        <v>-240305.56859229552</v>
      </c>
      <c r="D50" s="199">
        <f>+'Dist 1er Sem'!D50-'Pag Coef ant'!D50</f>
        <v>-62231.89922975935</v>
      </c>
      <c r="E50" s="199">
        <f>+'Dist 1er Sem'!E50-'Pag Coef ant'!E50</f>
        <v>-78727.834209392546</v>
      </c>
      <c r="F50" s="199">
        <f>+'Dist 1er Sem'!F50-'Pag Coef ant'!F50</f>
        <v>-28070.005113883351</v>
      </c>
      <c r="G50" s="199">
        <f>+'Dist 1er Sem'!G50-'Pag Coef ant'!G50</f>
        <v>-62845.24453231541</v>
      </c>
      <c r="H50" s="199">
        <f>+'Dist 1er Sem'!H50-'Pag Coef ant'!H50</f>
        <v>-87739.529210493434</v>
      </c>
      <c r="I50" s="200">
        <f t="shared" si="6"/>
        <v>-2462414.3504675836</v>
      </c>
      <c r="K50" s="198" t="s">
        <v>44</v>
      </c>
      <c r="L50" s="199">
        <f t="shared" si="7"/>
        <v>-317082.37826324068</v>
      </c>
      <c r="M50" s="199">
        <f t="shared" si="0"/>
        <v>-40050.928098715922</v>
      </c>
      <c r="N50" s="199">
        <f t="shared" si="1"/>
        <v>-10371.983204959892</v>
      </c>
      <c r="O50" s="199">
        <f t="shared" si="2"/>
        <v>-13121.305701565425</v>
      </c>
      <c r="P50" s="199">
        <f t="shared" si="3"/>
        <v>-4678.3341856472252</v>
      </c>
      <c r="Q50" s="199">
        <f t="shared" si="4"/>
        <v>-10474.207422052568</v>
      </c>
      <c r="R50" s="199">
        <f t="shared" si="5"/>
        <v>-14623.254868415572</v>
      </c>
      <c r="S50" s="200">
        <f t="shared" si="8"/>
        <v>-410402.39174459723</v>
      </c>
    </row>
    <row r="51" spans="1:19" x14ac:dyDescent="0.2">
      <c r="A51" s="198" t="s">
        <v>45</v>
      </c>
      <c r="B51" s="199">
        <f>+'Dist 1er Sem'!B51-'Pag Coef ant'!B51</f>
        <v>-1637196.0602430925</v>
      </c>
      <c r="C51" s="199">
        <f>+'Dist 1er Sem'!C51-'Pag Coef ant'!C51</f>
        <v>-206795.54017303372</v>
      </c>
      <c r="D51" s="199">
        <f>+'Dist 1er Sem'!D51-'Pag Coef ant'!D51</f>
        <v>-53553.811892915284</v>
      </c>
      <c r="E51" s="199">
        <f>+'Dist 1er Sem'!E51-'Pag Coef ant'!E51</f>
        <v>-67749.428768361569</v>
      </c>
      <c r="F51" s="199">
        <f>+'Dist 1er Sem'!F51-'Pag Coef ant'!F51</f>
        <v>-24155.711014894245</v>
      </c>
      <c r="G51" s="199">
        <f>+'Dist 1er Sem'!G51-'Pag Coef ant'!G51</f>
        <v>-54081.627681362093</v>
      </c>
      <c r="H51" s="199">
        <f>+'Dist 1er Sem'!H51-'Pag Coef ant'!H51</f>
        <v>-75504.464769167127</v>
      </c>
      <c r="I51" s="200">
        <f t="shared" si="6"/>
        <v>-2119036.6445428263</v>
      </c>
      <c r="K51" s="198" t="s">
        <v>45</v>
      </c>
      <c r="L51" s="199">
        <f t="shared" si="7"/>
        <v>-272866.01004051539</v>
      </c>
      <c r="M51" s="199">
        <f t="shared" si="0"/>
        <v>-34465.923362172289</v>
      </c>
      <c r="N51" s="199">
        <f t="shared" si="1"/>
        <v>-8925.6353154858807</v>
      </c>
      <c r="O51" s="199">
        <f t="shared" si="2"/>
        <v>-11291.571461393594</v>
      </c>
      <c r="P51" s="199">
        <f t="shared" si="3"/>
        <v>-4025.9518358157075</v>
      </c>
      <c r="Q51" s="199">
        <f t="shared" si="4"/>
        <v>-9013.6046135603483</v>
      </c>
      <c r="R51" s="199">
        <f t="shared" si="5"/>
        <v>-12584.077461527855</v>
      </c>
      <c r="S51" s="200">
        <f t="shared" si="8"/>
        <v>-353172.77409047104</v>
      </c>
    </row>
    <row r="52" spans="1:19" x14ac:dyDescent="0.2">
      <c r="A52" s="198" t="s">
        <v>46</v>
      </c>
      <c r="B52" s="199">
        <f>+'Dist 1er Sem'!B52-'Pag Coef ant'!B52</f>
        <v>1170999.5370854735</v>
      </c>
      <c r="C52" s="199">
        <f>+'Dist 1er Sem'!C52-'Pag Coef ant'!C52</f>
        <v>147909.88550143689</v>
      </c>
      <c r="D52" s="199">
        <f>+'Dist 1er Sem'!D52-'Pag Coef ant'!D52</f>
        <v>38304.202201936394</v>
      </c>
      <c r="E52" s="199">
        <f>+'Dist 1er Sem'!E52-'Pag Coef ant'!E52</f>
        <v>48457.574295515195</v>
      </c>
      <c r="F52" s="199">
        <f>+'Dist 1er Sem'!F52-'Pag Coef ant'!F52</f>
        <v>17277.299343251158</v>
      </c>
      <c r="G52" s="199">
        <f>+'Dist 1er Sem'!G52-'Pag Coef ant'!G52</f>
        <v>38681.720850402489</v>
      </c>
      <c r="H52" s="199">
        <f>+'Dist 1er Sem'!H52-'Pag Coef ant'!H52</f>
        <v>54004.340371703729</v>
      </c>
      <c r="I52" s="200">
        <f t="shared" si="6"/>
        <v>1515634.5596497194</v>
      </c>
      <c r="K52" s="198" t="s">
        <v>46</v>
      </c>
      <c r="L52" s="199">
        <f t="shared" si="7"/>
        <v>195166.5895142456</v>
      </c>
      <c r="M52" s="199">
        <f t="shared" si="0"/>
        <v>24651.647583572816</v>
      </c>
      <c r="N52" s="199">
        <f t="shared" si="1"/>
        <v>6384.0337003227323</v>
      </c>
      <c r="O52" s="199">
        <f t="shared" si="2"/>
        <v>8076.2623825858655</v>
      </c>
      <c r="P52" s="199">
        <f t="shared" si="3"/>
        <v>2879.5498905418594</v>
      </c>
      <c r="Q52" s="199">
        <f t="shared" si="4"/>
        <v>6446.9534750670819</v>
      </c>
      <c r="R52" s="199">
        <f t="shared" si="5"/>
        <v>9000.7233952839542</v>
      </c>
      <c r="S52" s="200">
        <f t="shared" si="8"/>
        <v>252605.75994161988</v>
      </c>
    </row>
    <row r="53" spans="1:19" x14ac:dyDescent="0.2">
      <c r="A53" s="198" t="s">
        <v>47</v>
      </c>
      <c r="B53" s="199">
        <f>+'Dist 1er Sem'!B53-'Pag Coef ant'!B53</f>
        <v>47129327.562852293</v>
      </c>
      <c r="C53" s="199">
        <f>+'Dist 1er Sem'!C53-'Pag Coef ant'!C53</f>
        <v>5952942.9541290104</v>
      </c>
      <c r="D53" s="199">
        <f>+'Dist 1er Sem'!D53-'Pag Coef ant'!D53</f>
        <v>1541632.797824977</v>
      </c>
      <c r="E53" s="199">
        <f>+'Dist 1er Sem'!E53-'Pag Coef ant'!E53</f>
        <v>1950276.5112604499</v>
      </c>
      <c r="F53" s="199">
        <f>+'Dist 1er Sem'!F53-'Pag Coef ant'!F53</f>
        <v>695361.07774747116</v>
      </c>
      <c r="G53" s="199">
        <f>+'Dist 1er Sem'!G53-'Pag Coef ant'!G53</f>
        <v>1556826.8260727962</v>
      </c>
      <c r="H53" s="199">
        <f>+'Dist 1er Sem'!H53-'Pag Coef ant'!H53</f>
        <v>2173517.7227555513</v>
      </c>
      <c r="I53" s="200">
        <f t="shared" si="6"/>
        <v>60999885.452642553</v>
      </c>
      <c r="K53" s="198" t="s">
        <v>47</v>
      </c>
      <c r="L53" s="199">
        <f t="shared" si="7"/>
        <v>7854887.9271420492</v>
      </c>
      <c r="M53" s="199">
        <f t="shared" si="0"/>
        <v>992157.15902150178</v>
      </c>
      <c r="N53" s="199">
        <f t="shared" si="1"/>
        <v>256938.79963749615</v>
      </c>
      <c r="O53" s="199">
        <f t="shared" si="2"/>
        <v>325046.08521007496</v>
      </c>
      <c r="P53" s="199">
        <f t="shared" si="3"/>
        <v>115893.51295791187</v>
      </c>
      <c r="Q53" s="199">
        <f t="shared" si="4"/>
        <v>259471.13767879936</v>
      </c>
      <c r="R53" s="199">
        <f t="shared" si="5"/>
        <v>362252.95379259187</v>
      </c>
      <c r="S53" s="200">
        <f t="shared" si="8"/>
        <v>10166647.575440427</v>
      </c>
    </row>
    <row r="54" spans="1:19" x14ac:dyDescent="0.2">
      <c r="A54" s="198" t="s">
        <v>48</v>
      </c>
      <c r="B54" s="199">
        <f>+'Dist 1er Sem'!B54-'Pag Coef ant'!B54</f>
        <v>-6098254.1799504459</v>
      </c>
      <c r="C54" s="199">
        <f>+'Dist 1er Sem'!C54-'Pag Coef ant'!C54</f>
        <v>-770275.34934824333</v>
      </c>
      <c r="D54" s="199">
        <f>+'Dist 1er Sem'!D54-'Pag Coef ant'!D54</f>
        <v>-199478.09865836101</v>
      </c>
      <c r="E54" s="199">
        <f>+'Dist 1er Sem'!E54-'Pag Coef ant'!E54</f>
        <v>-252354.16038966738</v>
      </c>
      <c r="F54" s="199">
        <f>+'Dist 1er Sem'!F54-'Pag Coef ant'!F54</f>
        <v>-89975.580349479569</v>
      </c>
      <c r="G54" s="199">
        <f>+'Dist 1er Sem'!G54-'Pag Coef ant'!G54</f>
        <v>-201444.11538433656</v>
      </c>
      <c r="H54" s="199">
        <f>+'Dist 1er Sem'!H54-'Pag Coef ant'!H54</f>
        <v>-281240.24303792231</v>
      </c>
      <c r="I54" s="200">
        <f t="shared" si="6"/>
        <v>-7893021.7271184558</v>
      </c>
      <c r="K54" s="198" t="s">
        <v>48</v>
      </c>
      <c r="L54" s="199">
        <f t="shared" si="7"/>
        <v>-1016375.6966584077</v>
      </c>
      <c r="M54" s="199">
        <f t="shared" si="0"/>
        <v>-128379.22489137389</v>
      </c>
      <c r="N54" s="199">
        <f t="shared" si="1"/>
        <v>-33246.349776393501</v>
      </c>
      <c r="O54" s="199">
        <f t="shared" si="2"/>
        <v>-42059.026731611229</v>
      </c>
      <c r="P54" s="199">
        <f t="shared" si="3"/>
        <v>-14995.930058246595</v>
      </c>
      <c r="Q54" s="199">
        <f t="shared" si="4"/>
        <v>-33574.019230722763</v>
      </c>
      <c r="R54" s="199">
        <f t="shared" si="5"/>
        <v>-46873.373839653716</v>
      </c>
      <c r="S54" s="200">
        <f t="shared" si="8"/>
        <v>-1315503.6211864096</v>
      </c>
    </row>
    <row r="55" spans="1:19" x14ac:dyDescent="0.2">
      <c r="A55" s="198" t="s">
        <v>49</v>
      </c>
      <c r="B55" s="199">
        <f>+'Dist 1er Sem'!B55-'Pag Coef ant'!B55</f>
        <v>1413203.2476474866</v>
      </c>
      <c r="C55" s="199">
        <f>+'Dist 1er Sem'!C55-'Pag Coef ant'!C55</f>
        <v>178502.82936067833</v>
      </c>
      <c r="D55" s="199">
        <f>+'Dist 1er Sem'!D55-'Pag Coef ant'!D55</f>
        <v>46226.852561405045</v>
      </c>
      <c r="E55" s="199">
        <f>+'Dist 1er Sem'!E55-'Pag Coef ant'!E55</f>
        <v>58480.297556723235</v>
      </c>
      <c r="F55" s="199">
        <f>+'Dist 1er Sem'!F55-'Pag Coef ant'!F55</f>
        <v>20850.849867311597</v>
      </c>
      <c r="G55" s="199">
        <f>+'Dist 1er Sem'!G55-'Pag Coef ant'!G55</f>
        <v>46682.455286396784</v>
      </c>
      <c r="H55" s="199">
        <f>+'Dist 1er Sem'!H55-'Pag Coef ant'!H55</f>
        <v>65174.329095214605</v>
      </c>
      <c r="I55" s="200">
        <f t="shared" si="6"/>
        <v>1829120.8613752159</v>
      </c>
      <c r="K55" s="198" t="s">
        <v>49</v>
      </c>
      <c r="L55" s="199">
        <f t="shared" si="7"/>
        <v>235533.87460791445</v>
      </c>
      <c r="M55" s="199">
        <f t="shared" si="0"/>
        <v>29750.471560113056</v>
      </c>
      <c r="N55" s="199">
        <f t="shared" si="1"/>
        <v>7704.4754269008408</v>
      </c>
      <c r="O55" s="199">
        <f t="shared" si="2"/>
        <v>9746.7162594538731</v>
      </c>
      <c r="P55" s="199">
        <f t="shared" si="3"/>
        <v>3475.141644551933</v>
      </c>
      <c r="Q55" s="199">
        <f t="shared" si="4"/>
        <v>7780.409214399464</v>
      </c>
      <c r="R55" s="199">
        <f t="shared" si="5"/>
        <v>10862.388182535768</v>
      </c>
      <c r="S55" s="200">
        <f t="shared" si="8"/>
        <v>304853.47689586936</v>
      </c>
    </row>
    <row r="56" spans="1:19" x14ac:dyDescent="0.2">
      <c r="A56" s="198" t="s">
        <v>50</v>
      </c>
      <c r="B56" s="199">
        <f>+'Dist 1er Sem'!B56-'Pag Coef ant'!B56</f>
        <v>-494001.33393294644</v>
      </c>
      <c r="C56" s="199">
        <f>+'Dist 1er Sem'!C56-'Pag Coef ant'!C56</f>
        <v>-62397.70249733841</v>
      </c>
      <c r="D56" s="199">
        <f>+'Dist 1er Sem'!D56-'Pag Coef ant'!D56</f>
        <v>-16159.124221424165</v>
      </c>
      <c r="E56" s="199">
        <f>+'Dist 1er Sem'!E56-'Pag Coef ant'!E56</f>
        <v>-20442.455853330379</v>
      </c>
      <c r="F56" s="199">
        <f>+'Dist 1er Sem'!F56-'Pag Coef ant'!F56</f>
        <v>-7288.6526868899964</v>
      </c>
      <c r="G56" s="199">
        <f>+'Dist 1er Sem'!G56-'Pag Coef ant'!G56</f>
        <v>-16318.385356907733</v>
      </c>
      <c r="H56" s="199">
        <f>+'Dist 1er Sem'!H56-'Pag Coef ant'!H56</f>
        <v>-22782.431023150391</v>
      </c>
      <c r="I56" s="200">
        <f t="shared" si="6"/>
        <v>-639390.08557198755</v>
      </c>
      <c r="K56" s="198" t="s">
        <v>50</v>
      </c>
      <c r="L56" s="199">
        <f t="shared" si="7"/>
        <v>-82333.555655491073</v>
      </c>
      <c r="M56" s="199">
        <f t="shared" si="0"/>
        <v>-10399.617082889736</v>
      </c>
      <c r="N56" s="199">
        <f t="shared" si="1"/>
        <v>-2693.1873702373609</v>
      </c>
      <c r="O56" s="199">
        <f t="shared" si="2"/>
        <v>-3407.075975555063</v>
      </c>
      <c r="P56" s="199">
        <f t="shared" si="3"/>
        <v>-1214.7754478149993</v>
      </c>
      <c r="Q56" s="199">
        <f t="shared" si="4"/>
        <v>-2719.7308928179555</v>
      </c>
      <c r="R56" s="199">
        <f t="shared" si="5"/>
        <v>-3797.0718371917319</v>
      </c>
      <c r="S56" s="200">
        <f t="shared" si="8"/>
        <v>-106565.01426199792</v>
      </c>
    </row>
    <row r="57" spans="1:19" ht="13.5" thickBot="1" x14ac:dyDescent="0.25">
      <c r="A57" s="198" t="s">
        <v>51</v>
      </c>
      <c r="B57" s="199">
        <f>+'Dist 1er Sem'!B57-'Pag Coef ant'!B57</f>
        <v>-680591.11151880957</v>
      </c>
      <c r="C57" s="199">
        <f>+'Dist 1er Sem'!C57-'Pag Coef ant'!C57</f>
        <v>-85966.006125497166</v>
      </c>
      <c r="D57" s="199">
        <f>+'Dist 1er Sem'!D57-'Pag Coef ant'!D57</f>
        <v>-22262.604490299476</v>
      </c>
      <c r="E57" s="199">
        <f>+'Dist 1er Sem'!E57-'Pag Coef ant'!E57</f>
        <v>-28163.797940838733</v>
      </c>
      <c r="F57" s="199">
        <f>+'Dist 1er Sem'!F57-'Pag Coef ant'!F57</f>
        <v>-10041.657568314055</v>
      </c>
      <c r="G57" s="199">
        <f>+'Dist 1er Sem'!G57-'Pag Coef ant'!G57</f>
        <v>-22482.020321341057</v>
      </c>
      <c r="H57" s="199">
        <f>+'Dist 1er Sem'!H57-'Pag Coef ant'!H57</f>
        <v>-31387.607660288515</v>
      </c>
      <c r="I57" s="200">
        <f t="shared" si="6"/>
        <v>-880894.8056253884</v>
      </c>
      <c r="K57" s="198" t="s">
        <v>51</v>
      </c>
      <c r="L57" s="199">
        <f t="shared" si="7"/>
        <v>-113431.8519198016</v>
      </c>
      <c r="M57" s="199">
        <f t="shared" si="0"/>
        <v>-14327.667687582862</v>
      </c>
      <c r="N57" s="199">
        <f t="shared" si="1"/>
        <v>-3710.4340817165794</v>
      </c>
      <c r="O57" s="199">
        <f t="shared" si="2"/>
        <v>-4693.9663234731224</v>
      </c>
      <c r="P57" s="199">
        <f t="shared" si="3"/>
        <v>-1673.609594719009</v>
      </c>
      <c r="Q57" s="199">
        <f t="shared" si="4"/>
        <v>-3747.003386890176</v>
      </c>
      <c r="R57" s="199">
        <f t="shared" si="5"/>
        <v>-5231.2679433814192</v>
      </c>
      <c r="S57" s="200">
        <f t="shared" si="8"/>
        <v>-146815.80093756475</v>
      </c>
    </row>
    <row r="58" spans="1:19" ht="14.25" thickTop="1" thickBot="1" x14ac:dyDescent="0.25">
      <c r="A58" s="201" t="s">
        <v>52</v>
      </c>
      <c r="B58" s="202">
        <f t="shared" ref="B58:I58" si="9">SUM(B7:B57)</f>
        <v>7.7020376920700073E-7</v>
      </c>
      <c r="C58" s="202">
        <f t="shared" si="9"/>
        <v>9.0803951025009155E-8</v>
      </c>
      <c r="D58" s="202">
        <f>SUM(D7:D57)</f>
        <v>2.35741026699543E-8</v>
      </c>
      <c r="E58" s="202">
        <f>SUM(E7:E57)</f>
        <v>3.323657438158989E-8</v>
      </c>
      <c r="F58" s="202">
        <f>SUM(F7:F57)</f>
        <v>1.151056494563818E-8</v>
      </c>
      <c r="G58" s="202">
        <f t="shared" si="9"/>
        <v>2.6833731681108475E-8</v>
      </c>
      <c r="H58" s="202">
        <f t="shared" si="9"/>
        <v>3.0733644962310791E-8</v>
      </c>
      <c r="I58" s="203">
        <f t="shared" si="9"/>
        <v>1.0081566870212555E-6</v>
      </c>
      <c r="K58" s="201" t="s">
        <v>52</v>
      </c>
      <c r="L58" s="202">
        <f t="shared" ref="L58:M58" si="10">SUM(L7:L57)</f>
        <v>1.2740201782435179E-7</v>
      </c>
      <c r="M58" s="202">
        <f t="shared" si="10"/>
        <v>1.5250407159328461E-8</v>
      </c>
      <c r="N58" s="202">
        <f>SUM(N7:N57)</f>
        <v>3.8512553146574646E-9</v>
      </c>
      <c r="O58" s="202">
        <f>SUM(O7:O57)</f>
        <v>5.4433257901109755E-9</v>
      </c>
      <c r="P58" s="202">
        <f>SUM(P7:P57)</f>
        <v>1.8653736333362758E-9</v>
      </c>
      <c r="Q58" s="202">
        <f t="shared" ref="Q58:S58" si="11">SUM(Q7:Q57)</f>
        <v>4.5961314754094929E-9</v>
      </c>
      <c r="R58" s="202">
        <f t="shared" si="11"/>
        <v>4.9694790504872799E-9</v>
      </c>
      <c r="S58" s="203">
        <f t="shared" si="11"/>
        <v>1.7395359463989735E-7</v>
      </c>
    </row>
    <row r="59" spans="1:1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</row>
    <row r="60" spans="1:19" ht="16.5" customHeight="1" x14ac:dyDescent="0.2">
      <c r="A60" s="192" t="s">
        <v>153</v>
      </c>
    </row>
    <row r="61" spans="1:19" x14ac:dyDescent="0.2">
      <c r="A61" s="205"/>
    </row>
    <row r="64" spans="1:19" ht="16.5" customHeight="1" x14ac:dyDescent="0.2"/>
  </sheetData>
  <mergeCells count="8">
    <mergeCell ref="A1:I1"/>
    <mergeCell ref="A2:I2"/>
    <mergeCell ref="A3:I3"/>
    <mergeCell ref="A4:I4"/>
    <mergeCell ref="K1:S1"/>
    <mergeCell ref="K2:S2"/>
    <mergeCell ref="K3:S3"/>
    <mergeCell ref="K4:S4"/>
  </mergeCells>
  <printOptions horizontalCentered="1"/>
  <pageMargins left="0.39370078740157483" right="0.39370078740157483" top="0.15748031496062992" bottom="0.15748031496062992" header="0.15748031496062992" footer="0.15748031496062992"/>
  <pageSetup scale="73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COEF Art 14 F I</vt:lpstr>
      <vt:lpstr>COEF Art 14 F II</vt:lpstr>
      <vt:lpstr>ESTIMACIÓN 2016</vt:lpstr>
      <vt:lpstr>CALCULO GARANTIA</vt:lpstr>
      <vt:lpstr>Part 1er Sem</vt:lpstr>
      <vt:lpstr>Dist 1er Sem</vt:lpstr>
      <vt:lpstr>CALCULO GARANTIA coef ant</vt:lpstr>
      <vt:lpstr>Pag Coef ant</vt:lpstr>
      <vt:lpstr>ajuste</vt:lpstr>
      <vt:lpstr>ajuste!Área_de_impresión</vt:lpstr>
      <vt:lpstr>'CALCULO GARANTIA'!Área_de_impresión</vt:lpstr>
      <vt:lpstr>'CALCULO GARANTIA coef ant'!Área_de_impresión</vt:lpstr>
      <vt:lpstr>'COEF Art 14 F I'!Área_de_impresión</vt:lpstr>
      <vt:lpstr>'COEF Art 14 F II'!Área_de_impresión</vt:lpstr>
      <vt:lpstr>'Dist 1er Sem'!Área_de_impresión</vt:lpstr>
      <vt:lpstr>'ESTIMACIÓN 2016'!Área_de_impresión</vt:lpstr>
      <vt:lpstr>'Pag Coef ant'!Área_de_impresión</vt:lpstr>
      <vt:lpstr>'Part 1er Sem'!Área_de_impresión</vt:lpstr>
      <vt:lpstr>ajuste!Títulos_a_imprimir</vt:lpstr>
      <vt:lpstr>'COEF Art 14 F I'!Títulos_a_imprimir</vt:lpstr>
      <vt:lpstr>'Dist 1er Sem'!Títulos_a_imprimir</vt:lpstr>
      <vt:lpstr>'Pag Coef ant'!Títulos_a_imprimir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César Gabriel Rivera Cantú</cp:lastModifiedBy>
  <cp:lastPrinted>2016-07-22T15:26:47Z</cp:lastPrinted>
  <dcterms:created xsi:type="dcterms:W3CDTF">2009-12-17T23:31:03Z</dcterms:created>
  <dcterms:modified xsi:type="dcterms:W3CDTF">2016-10-06T23:30:11Z</dcterms:modified>
</cp:coreProperties>
</file>