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AUDITORIAS 2020\"/>
    </mc:Choice>
  </mc:AlternateContent>
  <bookViews>
    <workbookView xWindow="0" yWindow="0" windowWidth="23040" windowHeight="9195" tabRatio="914" activeTab="2"/>
  </bookViews>
  <sheets>
    <sheet name="ajuste anual 2017" sheetId="47" r:id="rId1"/>
    <sheet name="Part 2017" sheetId="41" r:id="rId2"/>
    <sheet name="Distribución" sheetId="42" r:id="rId3"/>
    <sheet name="COEF Art 14 F I" sheetId="1" r:id="rId4"/>
    <sheet name="COEF Art 14 F II" sheetId="36" r:id="rId5"/>
    <sheet name="CALCULO GARANTIA" sheetId="28" r:id="rId6"/>
    <sheet name="COEF 1ER SEM" sheetId="43" r:id="rId7"/>
    <sheet name="COEF 2DO SEM" sheetId="44" r:id="rId8"/>
    <sheet name="1ER SEMESTRE" sheetId="46" r:id="rId9"/>
    <sheet name="Distribución  1 Y 2 SEM" sheetId="45" r:id="rId10"/>
  </sheets>
  <externalReferences>
    <externalReference r:id="rId11"/>
    <externalReference r:id="rId12"/>
  </externalReferences>
  <definedNames>
    <definedName name="_xlnm._FilterDatabase" localSheetId="8" hidden="1">'1ER SEMESTRE'!#REF!</definedName>
    <definedName name="_xlnm._FilterDatabase" localSheetId="0" hidden="1">'ajuste anual 2017'!#REF!</definedName>
    <definedName name="_xlnm._FilterDatabase" localSheetId="2" hidden="1">Distribución!#REF!</definedName>
    <definedName name="_xlnm._FilterDatabase" localSheetId="9" hidden="1">'Distribución  1 Y 2 SEM'!#REF!</definedName>
    <definedName name="A_impresión_IM" localSheetId="8">#REF!</definedName>
    <definedName name="A_impresión_IM" localSheetId="0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4">#REF!</definedName>
    <definedName name="A_impresión_IM" localSheetId="2">#REF!</definedName>
    <definedName name="A_impresión_IM" localSheetId="9">#REF!</definedName>
    <definedName name="A_impresión_IM" localSheetId="1">#REF!</definedName>
    <definedName name="A_impresión_IM">#REF!</definedName>
    <definedName name="AJUSTES" localSheetId="8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localSheetId="6" hidden="1">{"'beneficiarios'!$A$1:$C$7"}</definedName>
    <definedName name="AJUSTES" localSheetId="7" hidden="1">{"'beneficiarios'!$A$1:$C$7"}</definedName>
    <definedName name="AJUSTES" localSheetId="2" hidden="1">{"'beneficiarios'!$A$1:$C$7"}</definedName>
    <definedName name="AJUSTES" localSheetId="9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8">'1ER SEMESTRE'!$W$1:$AF$60</definedName>
    <definedName name="_xlnm.Print_Area" localSheetId="0">'ajuste anual 2017'!$W$1:$AF$58</definedName>
    <definedName name="_xlnm.Print_Area" localSheetId="5">'CALCULO GARANTIA'!$A$1:$N$61</definedName>
    <definedName name="_xlnm.Print_Area" localSheetId="6">'COEF 1ER SEM'!$A$1:$N$61</definedName>
    <definedName name="_xlnm.Print_Area" localSheetId="7">'COEF 2DO SEM'!$A$1:$N$61</definedName>
    <definedName name="_xlnm.Print_Area" localSheetId="3">'COEF Art 14 F I'!$A$3:$AQ$61</definedName>
    <definedName name="_xlnm.Print_Area" localSheetId="4">'COEF Art 14 F II'!$A$3:$N$63</definedName>
    <definedName name="_xlnm.Print_Area" localSheetId="2">Distribución!$A$1:$J$60</definedName>
    <definedName name="_xlnm.Print_Area" localSheetId="9">'Distribución  1 Y 2 SEM'!$A$1:$BB$58</definedName>
    <definedName name="_xlnm.Print_Area" localSheetId="1">'Part 2017'!$A$1:$O$32</definedName>
    <definedName name="_xlnm.Database" localSheetId="8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4">#REF!</definedName>
    <definedName name="_xlnm.Database" localSheetId="2">#REF!</definedName>
    <definedName name="_xlnm.Database" localSheetId="9">#REF!</definedName>
    <definedName name="_xlnm.Database" localSheetId="1">#REF!</definedName>
    <definedName name="_xlnm.Database">#REF!</definedName>
    <definedName name="cierre_2001" localSheetId="8">'[1]deuda c sadm'!#REF!</definedName>
    <definedName name="cierre_2001" localSheetId="0">'[1]deuda c sadm'!#REF!</definedName>
    <definedName name="cierre_2001" localSheetId="6">'[1]deuda c sadm'!#REF!</definedName>
    <definedName name="cierre_2001" localSheetId="7">'[1]deuda c sadm'!#REF!</definedName>
    <definedName name="cierre_2001" localSheetId="4">'[1]deuda c sadm'!#REF!</definedName>
    <definedName name="cierre_2001" localSheetId="2">'[1]deuda c sadm'!#REF!</definedName>
    <definedName name="cierre_2001" localSheetId="9">'[1]deuda c sadm'!#REF!</definedName>
    <definedName name="cierre_2001" localSheetId="1">'[1]deuda c sadm'!#REF!</definedName>
    <definedName name="cierre_2001">'[1]deuda c sadm'!#REF!</definedName>
    <definedName name="deuda" localSheetId="8">'[1]deuda c sadm'!#REF!</definedName>
    <definedName name="deuda" localSheetId="0">'[1]deuda c sadm'!#REF!</definedName>
    <definedName name="deuda" localSheetId="6">'[1]deuda c sadm'!#REF!</definedName>
    <definedName name="deuda" localSheetId="7">'[1]deuda c sadm'!#REF!</definedName>
    <definedName name="deuda" localSheetId="4">'[1]deuda c sadm'!#REF!</definedName>
    <definedName name="deuda" localSheetId="2">'[1]deuda c sadm'!#REF!</definedName>
    <definedName name="deuda" localSheetId="9">'[1]deuda c sadm'!#REF!</definedName>
    <definedName name="deuda" localSheetId="1">'[1]deuda c sadm'!#REF!</definedName>
    <definedName name="deuda">'[1]deuda c sadm'!#REF!</definedName>
    <definedName name="Deuda_ingTot" localSheetId="8">'[1]deuda c sadm'!#REF!</definedName>
    <definedName name="Deuda_ingTot" localSheetId="0">'[1]deuda c sadm'!#REF!</definedName>
    <definedName name="Deuda_ingTot" localSheetId="6">'[1]deuda c sadm'!#REF!</definedName>
    <definedName name="Deuda_ingTot" localSheetId="7">'[1]deuda c sadm'!#REF!</definedName>
    <definedName name="Deuda_ingTot" localSheetId="4">'[1]deuda c sadm'!#REF!</definedName>
    <definedName name="Deuda_ingTot" localSheetId="2">'[1]deuda c sadm'!#REF!</definedName>
    <definedName name="Deuda_ingTot" localSheetId="9">'[1]deuda c sadm'!#REF!</definedName>
    <definedName name="Deuda_ingTot" localSheetId="1">'[1]deuda c sadm'!#REF!</definedName>
    <definedName name="Deuda_ingTot">'[1]deuda c sadm'!#REF!</definedName>
    <definedName name="ENERO" localSheetId="8">#REF!</definedName>
    <definedName name="ENERO" localSheetId="0">#REF!</definedName>
    <definedName name="ENERO" localSheetId="5">#REF!</definedName>
    <definedName name="ENERO" localSheetId="6">#REF!</definedName>
    <definedName name="ENERO" localSheetId="7">#REF!</definedName>
    <definedName name="ENERO" localSheetId="4">#REF!</definedName>
    <definedName name="ENERO" localSheetId="2">#REF!</definedName>
    <definedName name="ENERO" localSheetId="9">#REF!</definedName>
    <definedName name="ENERO" localSheetId="1">#REF!</definedName>
    <definedName name="ENERO">#REF!</definedName>
    <definedName name="Fto_1" localSheetId="8">#REF!</definedName>
    <definedName name="Fto_1" localSheetId="0">#REF!</definedName>
    <definedName name="Fto_1" localSheetId="5">#REF!</definedName>
    <definedName name="Fto_1" localSheetId="6">#REF!</definedName>
    <definedName name="Fto_1" localSheetId="7">#REF!</definedName>
    <definedName name="Fto_1" localSheetId="4">#REF!</definedName>
    <definedName name="Fto_1" localSheetId="2">#REF!</definedName>
    <definedName name="Fto_1" localSheetId="9">#REF!</definedName>
    <definedName name="Fto_1" localSheetId="1">#REF!</definedName>
    <definedName name="Fto_1">#REF!</definedName>
    <definedName name="HTML_CodePage" hidden="1">1252</definedName>
    <definedName name="HTML_Control" localSheetId="8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localSheetId="6" hidden="1">{"'beneficiarios'!$A$1:$C$7"}</definedName>
    <definedName name="HTML_Control" localSheetId="7" hidden="1">{"'beneficiarios'!$A$1:$C$7"}</definedName>
    <definedName name="HTML_Control" localSheetId="2" hidden="1">{"'beneficiarios'!$A$1:$C$7"}</definedName>
    <definedName name="HTML_Control" localSheetId="9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8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localSheetId="6" hidden="1">{"'beneficiarios'!$A$1:$C$7"}</definedName>
    <definedName name="INDICADORES" localSheetId="7" hidden="1">{"'beneficiarios'!$A$1:$C$7"}</definedName>
    <definedName name="INDICADORES" localSheetId="2" hidden="1">{"'beneficiarios'!$A$1:$C$7"}</definedName>
    <definedName name="INDICADORES" localSheetId="9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8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localSheetId="6" hidden="1">{"'beneficiarios'!$A$1:$C$7"}</definedName>
    <definedName name="ingresofederales" localSheetId="7" hidden="1">{"'beneficiarios'!$A$1:$C$7"}</definedName>
    <definedName name="ingresofederales" localSheetId="2" hidden="1">{"'beneficiarios'!$A$1:$C$7"}</definedName>
    <definedName name="ingresofederales" localSheetId="9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Notas_Fto_1" localSheetId="8">#REF!</definedName>
    <definedName name="Notas_Fto_1" localSheetId="0">#REF!</definedName>
    <definedName name="Notas_Fto_1" localSheetId="6">#REF!</definedName>
    <definedName name="Notas_Fto_1" localSheetId="7">#REF!</definedName>
    <definedName name="Notas_Fto_1" localSheetId="4">#REF!</definedName>
    <definedName name="Notas_Fto_1" localSheetId="2">#REF!</definedName>
    <definedName name="Notas_Fto_1" localSheetId="9">#REF!</definedName>
    <definedName name="Notas_Fto_1" localSheetId="1">#REF!</definedName>
    <definedName name="Notas_Fto_1">#REF!</definedName>
    <definedName name="Partidas">[2]TECHO!$B$1:$Q$2798</definedName>
    <definedName name="SINAJUSTE" localSheetId="8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localSheetId="6" hidden="1">{"'beneficiarios'!$A$1:$C$7"}</definedName>
    <definedName name="SINAJUSTE" localSheetId="7" hidden="1">{"'beneficiarios'!$A$1:$C$7"}</definedName>
    <definedName name="SINAJUSTE" localSheetId="2" hidden="1">{"'beneficiarios'!$A$1:$C$7"}</definedName>
    <definedName name="SINAJUSTE" localSheetId="9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8">#REF!</definedName>
    <definedName name="t" localSheetId="0">#REF!</definedName>
    <definedName name="t" localSheetId="6">#REF!</definedName>
    <definedName name="t" localSheetId="7">#REF!</definedName>
    <definedName name="t" localSheetId="2">#REF!</definedName>
    <definedName name="t" localSheetId="9">#REF!</definedName>
    <definedName name="t" localSheetId="1">#REF!</definedName>
    <definedName name="t">#REF!</definedName>
    <definedName name="_xlnm.Print_Titles" localSheetId="8">'1ER SEMESTRE'!$1:$4</definedName>
    <definedName name="_xlnm.Print_Titles" localSheetId="0">'ajuste anual 2017'!$1:$4</definedName>
    <definedName name="_xlnm.Print_Titles" localSheetId="3">'COEF Art 14 F I'!$A:$A,'COEF Art 14 F I'!$3:$3</definedName>
    <definedName name="_xlnm.Print_Titles" localSheetId="2">Distribución!$1:$4</definedName>
    <definedName name="_xlnm.Print_Titles" localSheetId="9">'Distribución  1 Y 2 SEM'!$1:$4</definedName>
    <definedName name="TOT" localSheetId="8">#REF!</definedName>
    <definedName name="TOT" localSheetId="0">#REF!</definedName>
    <definedName name="TOT" localSheetId="6">#REF!</definedName>
    <definedName name="TOT" localSheetId="7">#REF!</definedName>
    <definedName name="TOT" localSheetId="4">#REF!</definedName>
    <definedName name="TOT" localSheetId="2">#REF!</definedName>
    <definedName name="TOT" localSheetId="9">#REF!</definedName>
    <definedName name="TOT" localSheetId="1">#REF!</definedName>
    <definedName name="TOT">#REF!</definedName>
    <definedName name="TOTAL" localSheetId="8">#REF!</definedName>
    <definedName name="TOTAL" localSheetId="0">#REF!</definedName>
    <definedName name="TOTAL" localSheetId="6">#REF!</definedName>
    <definedName name="TOTAL" localSheetId="7">#REF!</definedName>
    <definedName name="TOTAL" localSheetId="4">#REF!</definedName>
    <definedName name="TOTAL" localSheetId="2">#REF!</definedName>
    <definedName name="TOTAL" localSheetId="9">#REF!</definedName>
    <definedName name="TOTAL" localSheetId="1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S58" i="42" l="1"/>
  <c r="AO58" i="47" l="1"/>
  <c r="AO8" i="47"/>
  <c r="AO9" i="47"/>
  <c r="AO10" i="47"/>
  <c r="AO11" i="47"/>
  <c r="AO12" i="47"/>
  <c r="AO13" i="47"/>
  <c r="AO14" i="47"/>
  <c r="AO15" i="47"/>
  <c r="AO16" i="47"/>
  <c r="AO17" i="47"/>
  <c r="AO18" i="47"/>
  <c r="AO19" i="47"/>
  <c r="AO20" i="47"/>
  <c r="AO21" i="47"/>
  <c r="AO22" i="47"/>
  <c r="AO23" i="47"/>
  <c r="AO24" i="47"/>
  <c r="AO25" i="47"/>
  <c r="AO26" i="47"/>
  <c r="AO27" i="47"/>
  <c r="AO28" i="47"/>
  <c r="AO29" i="47"/>
  <c r="AO30" i="47"/>
  <c r="AO31" i="47"/>
  <c r="AO32" i="47"/>
  <c r="AO33" i="47"/>
  <c r="AO34" i="47"/>
  <c r="AO35" i="47"/>
  <c r="AO36" i="47"/>
  <c r="AO37" i="47"/>
  <c r="AO38" i="47"/>
  <c r="AO39" i="47"/>
  <c r="AO40" i="47"/>
  <c r="AO41" i="47"/>
  <c r="AO42" i="47"/>
  <c r="AO43" i="47"/>
  <c r="AO44" i="47"/>
  <c r="AO45" i="47"/>
  <c r="AO46" i="47"/>
  <c r="AO47" i="47"/>
  <c r="AO48" i="47"/>
  <c r="AO49" i="47"/>
  <c r="AO50" i="47"/>
  <c r="AO51" i="47"/>
  <c r="AO52" i="47"/>
  <c r="AO53" i="47"/>
  <c r="AO54" i="47"/>
  <c r="AO55" i="47"/>
  <c r="AO56" i="47"/>
  <c r="AO57" i="47"/>
  <c r="AO7" i="47"/>
  <c r="AD58" i="47"/>
  <c r="AD8" i="47"/>
  <c r="AD9" i="47"/>
  <c r="AD10" i="47"/>
  <c r="AD11" i="47"/>
  <c r="AD12" i="47"/>
  <c r="AD13" i="47"/>
  <c r="AD14" i="47"/>
  <c r="AD15" i="47"/>
  <c r="AD16" i="47"/>
  <c r="AD17" i="47"/>
  <c r="AD18" i="47"/>
  <c r="AD19" i="47"/>
  <c r="AD20" i="47"/>
  <c r="AD21" i="47"/>
  <c r="AD22" i="47"/>
  <c r="AD23" i="47"/>
  <c r="AD24" i="47"/>
  <c r="AD25" i="47"/>
  <c r="AD26" i="47"/>
  <c r="AD27" i="47"/>
  <c r="AD28" i="47"/>
  <c r="AD29" i="47"/>
  <c r="AD30" i="47"/>
  <c r="AD31" i="47"/>
  <c r="AD32" i="47"/>
  <c r="AD33" i="47"/>
  <c r="AD34" i="47"/>
  <c r="AD35" i="47"/>
  <c r="AD36" i="47"/>
  <c r="AD37" i="47"/>
  <c r="AD38" i="47"/>
  <c r="AD39" i="47"/>
  <c r="AD40" i="47"/>
  <c r="AD41" i="47"/>
  <c r="AD42" i="47"/>
  <c r="AD43" i="47"/>
  <c r="AD44" i="47"/>
  <c r="AD45" i="47"/>
  <c r="AD46" i="47"/>
  <c r="AD47" i="47"/>
  <c r="AD48" i="47"/>
  <c r="AD49" i="47"/>
  <c r="AD50" i="47"/>
  <c r="AD51" i="47"/>
  <c r="AD52" i="47"/>
  <c r="AD53" i="47"/>
  <c r="AD54" i="47"/>
  <c r="AD55" i="47"/>
  <c r="AD56" i="47"/>
  <c r="AD57" i="47"/>
  <c r="AD7" i="47"/>
  <c r="S58" i="47"/>
  <c r="S8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S34" i="47"/>
  <c r="S35" i="47"/>
  <c r="S36" i="47"/>
  <c r="S37" i="47"/>
  <c r="S38" i="47"/>
  <c r="S39" i="47"/>
  <c r="S40" i="47"/>
  <c r="S41" i="47"/>
  <c r="S42" i="47"/>
  <c r="S43" i="47"/>
  <c r="S44" i="47"/>
  <c r="S45" i="47"/>
  <c r="S46" i="47"/>
  <c r="S47" i="47"/>
  <c r="S48" i="47"/>
  <c r="S49" i="47"/>
  <c r="S50" i="47"/>
  <c r="S51" i="47"/>
  <c r="S52" i="47"/>
  <c r="S53" i="47"/>
  <c r="S54" i="47"/>
  <c r="S55" i="47"/>
  <c r="S56" i="47"/>
  <c r="S57" i="47"/>
  <c r="S7" i="47"/>
  <c r="H58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7" i="47"/>
  <c r="AP6" i="1" l="1"/>
  <c r="AZ58" i="45"/>
  <c r="AZ8" i="45"/>
  <c r="AZ9" i="45"/>
  <c r="AZ10" i="45"/>
  <c r="AZ11" i="45"/>
  <c r="AZ12" i="45"/>
  <c r="AZ13" i="45"/>
  <c r="AZ14" i="45"/>
  <c r="AZ15" i="45"/>
  <c r="AZ16" i="45"/>
  <c r="AZ17" i="45"/>
  <c r="AZ18" i="45"/>
  <c r="AZ19" i="45"/>
  <c r="AZ20" i="45"/>
  <c r="AZ21" i="45"/>
  <c r="AZ22" i="45"/>
  <c r="AZ23" i="45"/>
  <c r="AZ24" i="45"/>
  <c r="AZ25" i="45"/>
  <c r="AZ26" i="45"/>
  <c r="AZ27" i="45"/>
  <c r="AZ28" i="45"/>
  <c r="AZ29" i="45"/>
  <c r="AZ30" i="45"/>
  <c r="AZ31" i="45"/>
  <c r="AZ32" i="45"/>
  <c r="AZ33" i="45"/>
  <c r="AZ34" i="45"/>
  <c r="AZ35" i="45"/>
  <c r="AZ36" i="45"/>
  <c r="AZ37" i="45"/>
  <c r="AZ38" i="45"/>
  <c r="AZ39" i="45"/>
  <c r="AZ40" i="45"/>
  <c r="AZ41" i="45"/>
  <c r="AZ42" i="45"/>
  <c r="AZ43" i="45"/>
  <c r="AZ44" i="45"/>
  <c r="AZ45" i="45"/>
  <c r="AZ46" i="45"/>
  <c r="AZ47" i="45"/>
  <c r="AZ48" i="45"/>
  <c r="AZ49" i="45"/>
  <c r="AZ50" i="45"/>
  <c r="AZ51" i="45"/>
  <c r="AZ52" i="45"/>
  <c r="AZ53" i="45"/>
  <c r="AZ54" i="45"/>
  <c r="AZ55" i="45"/>
  <c r="AZ56" i="45"/>
  <c r="AZ57" i="45"/>
  <c r="AZ7" i="45"/>
  <c r="AO8" i="45"/>
  <c r="AO9" i="45"/>
  <c r="AO10" i="45"/>
  <c r="AO11" i="45"/>
  <c r="AO12" i="45"/>
  <c r="AO13" i="45"/>
  <c r="AO14" i="45"/>
  <c r="AO15" i="45"/>
  <c r="AO16" i="45"/>
  <c r="AO17" i="45"/>
  <c r="AO18" i="45"/>
  <c r="AO19" i="45"/>
  <c r="AO20" i="45"/>
  <c r="AO21" i="45"/>
  <c r="AO22" i="45"/>
  <c r="AO23" i="45"/>
  <c r="AO24" i="45"/>
  <c r="AO25" i="45"/>
  <c r="AO26" i="45"/>
  <c r="AO27" i="45"/>
  <c r="AO28" i="45"/>
  <c r="AO29" i="45"/>
  <c r="AO30" i="45"/>
  <c r="AO31" i="45"/>
  <c r="AO32" i="45"/>
  <c r="AO33" i="45"/>
  <c r="AO34" i="45"/>
  <c r="AO35" i="45"/>
  <c r="AO36" i="45"/>
  <c r="AO37" i="45"/>
  <c r="AO38" i="45"/>
  <c r="AO39" i="45"/>
  <c r="AO40" i="45"/>
  <c r="AO41" i="45"/>
  <c r="AO42" i="45"/>
  <c r="AO43" i="45"/>
  <c r="AO44" i="45"/>
  <c r="AO45" i="45"/>
  <c r="AO46" i="45"/>
  <c r="AO47" i="45"/>
  <c r="AO48" i="45"/>
  <c r="AO49" i="45"/>
  <c r="AO50" i="45"/>
  <c r="AO51" i="45"/>
  <c r="AO52" i="45"/>
  <c r="AO53" i="45"/>
  <c r="AO54" i="45"/>
  <c r="AO55" i="45"/>
  <c r="AO56" i="45"/>
  <c r="AO57" i="45"/>
  <c r="AO7" i="45"/>
  <c r="AD8" i="45"/>
  <c r="AD9" i="45"/>
  <c r="AD10" i="45"/>
  <c r="AD11" i="45"/>
  <c r="AD12" i="45"/>
  <c r="AD13" i="45"/>
  <c r="AD14" i="45"/>
  <c r="AD15" i="45"/>
  <c r="AD16" i="45"/>
  <c r="AD17" i="45"/>
  <c r="AD18" i="45"/>
  <c r="AD19" i="45"/>
  <c r="AD20" i="45"/>
  <c r="AD21" i="45"/>
  <c r="AD22" i="45"/>
  <c r="AD23" i="45"/>
  <c r="AD24" i="45"/>
  <c r="AD25" i="45"/>
  <c r="AD26" i="45"/>
  <c r="AD27" i="45"/>
  <c r="AD28" i="45"/>
  <c r="AD29" i="45"/>
  <c r="AD30" i="45"/>
  <c r="AD31" i="45"/>
  <c r="AD32" i="45"/>
  <c r="AD33" i="45"/>
  <c r="AD34" i="45"/>
  <c r="AD35" i="45"/>
  <c r="AD36" i="45"/>
  <c r="AD37" i="45"/>
  <c r="AD38" i="45"/>
  <c r="AD39" i="45"/>
  <c r="AD40" i="45"/>
  <c r="AD41" i="45"/>
  <c r="AD42" i="45"/>
  <c r="AD43" i="45"/>
  <c r="AD44" i="45"/>
  <c r="AD45" i="45"/>
  <c r="AD46" i="45"/>
  <c r="AD47" i="45"/>
  <c r="AD48" i="45"/>
  <c r="AD49" i="45"/>
  <c r="AD50" i="45"/>
  <c r="AD51" i="45"/>
  <c r="AD52" i="45"/>
  <c r="AD53" i="45"/>
  <c r="AD54" i="45"/>
  <c r="AD55" i="45"/>
  <c r="AD56" i="45"/>
  <c r="AD57" i="45"/>
  <c r="AD7" i="45"/>
  <c r="S58" i="45"/>
  <c r="S8" i="45"/>
  <c r="S9" i="45"/>
  <c r="S10" i="45"/>
  <c r="S11" i="45"/>
  <c r="S12" i="45"/>
  <c r="S13" i="45"/>
  <c r="S14" i="45"/>
  <c r="S15" i="45"/>
  <c r="S16" i="45"/>
  <c r="S17" i="45"/>
  <c r="S18" i="45"/>
  <c r="S19" i="45"/>
  <c r="S20" i="45"/>
  <c r="S21" i="45"/>
  <c r="S22" i="45"/>
  <c r="S23" i="45"/>
  <c r="S24" i="45"/>
  <c r="S25" i="45"/>
  <c r="S26" i="45"/>
  <c r="S27" i="45"/>
  <c r="S28" i="45"/>
  <c r="S29" i="45"/>
  <c r="S30" i="45"/>
  <c r="S31" i="45"/>
  <c r="S32" i="45"/>
  <c r="S33" i="45"/>
  <c r="S34" i="45"/>
  <c r="S35" i="45"/>
  <c r="S36" i="45"/>
  <c r="S37" i="45"/>
  <c r="S38" i="45"/>
  <c r="S39" i="45"/>
  <c r="S40" i="45"/>
  <c r="S41" i="45"/>
  <c r="S42" i="45"/>
  <c r="S43" i="45"/>
  <c r="S44" i="45"/>
  <c r="S45" i="45"/>
  <c r="S46" i="45"/>
  <c r="S47" i="45"/>
  <c r="S48" i="45"/>
  <c r="S49" i="45"/>
  <c r="S50" i="45"/>
  <c r="S51" i="45"/>
  <c r="S52" i="45"/>
  <c r="S53" i="45"/>
  <c r="S54" i="45"/>
  <c r="S55" i="45"/>
  <c r="S56" i="45"/>
  <c r="S57" i="45"/>
  <c r="S7" i="45"/>
  <c r="H58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H50" i="45"/>
  <c r="H51" i="45"/>
  <c r="H52" i="45"/>
  <c r="H53" i="45"/>
  <c r="H54" i="45"/>
  <c r="H55" i="45"/>
  <c r="H56" i="45"/>
  <c r="H57" i="45"/>
  <c r="H7" i="45"/>
  <c r="AD58" i="46" l="1"/>
  <c r="AD8" i="46"/>
  <c r="AD9" i="46"/>
  <c r="AD10" i="46"/>
  <c r="AD11" i="46"/>
  <c r="AD12" i="46"/>
  <c r="AD13" i="46"/>
  <c r="AD14" i="46"/>
  <c r="AD15" i="46"/>
  <c r="AD16" i="46"/>
  <c r="AD17" i="46"/>
  <c r="AD18" i="46"/>
  <c r="AD19" i="46"/>
  <c r="AD20" i="46"/>
  <c r="AD21" i="46"/>
  <c r="AD22" i="46"/>
  <c r="AD23" i="46"/>
  <c r="AD24" i="46"/>
  <c r="AD25" i="46"/>
  <c r="AD26" i="46"/>
  <c r="AD27" i="46"/>
  <c r="AD28" i="46"/>
  <c r="AD29" i="46"/>
  <c r="AD30" i="46"/>
  <c r="AD31" i="46"/>
  <c r="AD32" i="46"/>
  <c r="AD33" i="46"/>
  <c r="AD34" i="46"/>
  <c r="AD35" i="46"/>
  <c r="AD36" i="46"/>
  <c r="AD37" i="46"/>
  <c r="AD38" i="46"/>
  <c r="AD39" i="46"/>
  <c r="AD40" i="46"/>
  <c r="AD41" i="46"/>
  <c r="AD42" i="46"/>
  <c r="AD43" i="46"/>
  <c r="AD44" i="46"/>
  <c r="AD45" i="46"/>
  <c r="AD46" i="46"/>
  <c r="AD47" i="46"/>
  <c r="AD48" i="46"/>
  <c r="AD49" i="46"/>
  <c r="AD50" i="46"/>
  <c r="AD51" i="46"/>
  <c r="AD52" i="46"/>
  <c r="AD53" i="46"/>
  <c r="AD54" i="46"/>
  <c r="AD55" i="46"/>
  <c r="AD56" i="46"/>
  <c r="AD57" i="46"/>
  <c r="AD7" i="46"/>
  <c r="S58" i="46"/>
  <c r="S8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S34" i="46"/>
  <c r="S35" i="46"/>
  <c r="S36" i="46"/>
  <c r="S37" i="46"/>
  <c r="S38" i="46"/>
  <c r="S39" i="46"/>
  <c r="S40" i="46"/>
  <c r="S41" i="46"/>
  <c r="S42" i="46"/>
  <c r="S43" i="46"/>
  <c r="S44" i="46"/>
  <c r="S45" i="46"/>
  <c r="S46" i="46"/>
  <c r="S47" i="46"/>
  <c r="S48" i="46"/>
  <c r="S49" i="46"/>
  <c r="S50" i="46"/>
  <c r="S51" i="46"/>
  <c r="S52" i="46"/>
  <c r="S53" i="46"/>
  <c r="S54" i="46"/>
  <c r="S55" i="46"/>
  <c r="S56" i="46"/>
  <c r="S57" i="46"/>
  <c r="S7" i="46"/>
  <c r="H58" i="46"/>
  <c r="H8" i="46"/>
  <c r="H9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7" i="46"/>
  <c r="O24" i="41" l="1"/>
  <c r="K24" i="41"/>
  <c r="L24" i="41" s="1"/>
  <c r="N11" i="41"/>
  <c r="M11" i="41"/>
  <c r="M24" i="41" l="1"/>
  <c r="N5" i="41"/>
  <c r="M6" i="41"/>
  <c r="N6" i="41" s="1"/>
  <c r="M7" i="41"/>
  <c r="N7" i="41" s="1"/>
  <c r="M8" i="41"/>
  <c r="N8" i="41" s="1"/>
  <c r="M9" i="41"/>
  <c r="N9" i="41" s="1"/>
  <c r="M10" i="41"/>
  <c r="N10" i="41" s="1"/>
  <c r="M12" i="41"/>
  <c r="N12" i="41" s="1"/>
  <c r="M5" i="41"/>
  <c r="K19" i="41"/>
  <c r="L19" i="41" s="1"/>
  <c r="K20" i="41"/>
  <c r="K21" i="41"/>
  <c r="L21" i="41" s="1"/>
  <c r="K22" i="41"/>
  <c r="K23" i="41"/>
  <c r="L23" i="41" s="1"/>
  <c r="K25" i="41"/>
  <c r="K18" i="41"/>
  <c r="L18" i="41" s="1"/>
  <c r="B58" i="44"/>
  <c r="C57" i="44"/>
  <c r="C56" i="44"/>
  <c r="F56" i="44" s="1"/>
  <c r="C55" i="44"/>
  <c r="C54" i="44"/>
  <c r="F54" i="44" s="1"/>
  <c r="C53" i="44"/>
  <c r="F52" i="44"/>
  <c r="C52" i="44"/>
  <c r="C51" i="44"/>
  <c r="C50" i="44"/>
  <c r="F50" i="44" s="1"/>
  <c r="C49" i="44"/>
  <c r="C48" i="44"/>
  <c r="F48" i="44" s="1"/>
  <c r="C47" i="44"/>
  <c r="C46" i="44"/>
  <c r="F46" i="44" s="1"/>
  <c r="C45" i="44"/>
  <c r="F44" i="44"/>
  <c r="C44" i="44"/>
  <c r="C43" i="44"/>
  <c r="C42" i="44"/>
  <c r="F41" i="44"/>
  <c r="C41" i="44"/>
  <c r="C40" i="44"/>
  <c r="F39" i="44"/>
  <c r="C39" i="44"/>
  <c r="C38" i="44"/>
  <c r="C37" i="44"/>
  <c r="F37" i="44" s="1"/>
  <c r="C36" i="44"/>
  <c r="C35" i="44"/>
  <c r="F35" i="44" s="1"/>
  <c r="C34" i="44"/>
  <c r="F33" i="44"/>
  <c r="G33" i="44" s="1"/>
  <c r="C33" i="44"/>
  <c r="C32" i="44"/>
  <c r="F31" i="44"/>
  <c r="G31" i="44" s="1"/>
  <c r="C31" i="44"/>
  <c r="C30" i="44"/>
  <c r="C29" i="44"/>
  <c r="F29" i="44" s="1"/>
  <c r="G29" i="44" s="1"/>
  <c r="C28" i="44"/>
  <c r="C27" i="44"/>
  <c r="F27" i="44" s="1"/>
  <c r="G27" i="44" s="1"/>
  <c r="C26" i="44"/>
  <c r="F25" i="44"/>
  <c r="G25" i="44" s="1"/>
  <c r="C25" i="44"/>
  <c r="C24" i="44"/>
  <c r="F23" i="44"/>
  <c r="G23" i="44" s="1"/>
  <c r="C23" i="44"/>
  <c r="C22" i="44"/>
  <c r="C21" i="44"/>
  <c r="F21" i="44" s="1"/>
  <c r="G21" i="44" s="1"/>
  <c r="C20" i="44"/>
  <c r="C19" i="44"/>
  <c r="F19" i="44" s="1"/>
  <c r="G19" i="44" s="1"/>
  <c r="C18" i="44"/>
  <c r="F17" i="44"/>
  <c r="G17" i="44" s="1"/>
  <c r="C17" i="44"/>
  <c r="C16" i="44"/>
  <c r="F15" i="44"/>
  <c r="G15" i="44" s="1"/>
  <c r="C15" i="44"/>
  <c r="C14" i="44"/>
  <c r="C13" i="44"/>
  <c r="F13" i="44" s="1"/>
  <c r="G13" i="44" s="1"/>
  <c r="C12" i="44"/>
  <c r="C11" i="44"/>
  <c r="F11" i="44" s="1"/>
  <c r="G11" i="44" s="1"/>
  <c r="C10" i="44"/>
  <c r="F9" i="44"/>
  <c r="C9" i="44"/>
  <c r="C8" i="44"/>
  <c r="F7" i="44"/>
  <c r="G7" i="44" s="1"/>
  <c r="C7" i="44"/>
  <c r="M20" i="41" l="1"/>
  <c r="M25" i="41"/>
  <c r="M22" i="41"/>
  <c r="M13" i="41"/>
  <c r="C58" i="44"/>
  <c r="N13" i="41"/>
  <c r="M18" i="41"/>
  <c r="M23" i="41"/>
  <c r="M21" i="41"/>
  <c r="M19" i="41"/>
  <c r="L20" i="41"/>
  <c r="L22" i="41"/>
  <c r="L25" i="41"/>
  <c r="K26" i="41"/>
  <c r="I8" i="44"/>
  <c r="J8" i="44" s="1"/>
  <c r="E8" i="44"/>
  <c r="G9" i="44"/>
  <c r="H9" i="44"/>
  <c r="D58" i="44"/>
  <c r="I7" i="44"/>
  <c r="E7" i="44"/>
  <c r="H7" i="44"/>
  <c r="F8" i="44"/>
  <c r="I10" i="44"/>
  <c r="J10" i="44" s="1"/>
  <c r="E10" i="44"/>
  <c r="I12" i="44"/>
  <c r="J12" i="44" s="1"/>
  <c r="E12" i="44"/>
  <c r="I14" i="44"/>
  <c r="J14" i="44" s="1"/>
  <c r="E14" i="44"/>
  <c r="I16" i="44"/>
  <c r="J16" i="44" s="1"/>
  <c r="E16" i="44"/>
  <c r="I18" i="44"/>
  <c r="J18" i="44" s="1"/>
  <c r="E18" i="44"/>
  <c r="I20" i="44"/>
  <c r="J20" i="44" s="1"/>
  <c r="E20" i="44"/>
  <c r="I22" i="44"/>
  <c r="J22" i="44" s="1"/>
  <c r="E22" i="44"/>
  <c r="I24" i="44"/>
  <c r="J24" i="44" s="1"/>
  <c r="E24" i="44"/>
  <c r="I26" i="44"/>
  <c r="J26" i="44" s="1"/>
  <c r="E26" i="44"/>
  <c r="I28" i="44"/>
  <c r="J28" i="44" s="1"/>
  <c r="E28" i="44"/>
  <c r="I30" i="44"/>
  <c r="J30" i="44" s="1"/>
  <c r="E30" i="44"/>
  <c r="I32" i="44"/>
  <c r="J32" i="44" s="1"/>
  <c r="E32" i="44"/>
  <c r="I34" i="44"/>
  <c r="J34" i="44" s="1"/>
  <c r="E34" i="44"/>
  <c r="G35" i="44"/>
  <c r="H35" i="44" s="1"/>
  <c r="L35" i="44" s="1"/>
  <c r="I36" i="44"/>
  <c r="J36" i="44" s="1"/>
  <c r="E36" i="44"/>
  <c r="F36" i="44"/>
  <c r="G39" i="44"/>
  <c r="H39" i="44" s="1"/>
  <c r="L39" i="44" s="1"/>
  <c r="I40" i="44"/>
  <c r="J40" i="44" s="1"/>
  <c r="E40" i="44"/>
  <c r="F40" i="44"/>
  <c r="G44" i="44"/>
  <c r="H44" i="44" s="1"/>
  <c r="L44" i="44" s="1"/>
  <c r="G48" i="44"/>
  <c r="H48" i="44" s="1"/>
  <c r="L48" i="44" s="1"/>
  <c r="G52" i="44"/>
  <c r="H52" i="44" s="1"/>
  <c r="L52" i="44" s="1"/>
  <c r="G56" i="44"/>
  <c r="H56" i="44" s="1"/>
  <c r="L56" i="44" s="1"/>
  <c r="I9" i="44"/>
  <c r="J9" i="44" s="1"/>
  <c r="E9" i="44"/>
  <c r="F10" i="44"/>
  <c r="I11" i="44"/>
  <c r="J11" i="44" s="1"/>
  <c r="E11" i="44"/>
  <c r="H11" i="44"/>
  <c r="L11" i="44" s="1"/>
  <c r="F12" i="44"/>
  <c r="I13" i="44"/>
  <c r="J13" i="44" s="1"/>
  <c r="E13" i="44"/>
  <c r="H13" i="44"/>
  <c r="L13" i="44" s="1"/>
  <c r="F14" i="44"/>
  <c r="I15" i="44"/>
  <c r="J15" i="44" s="1"/>
  <c r="E15" i="44"/>
  <c r="H15" i="44"/>
  <c r="L15" i="44" s="1"/>
  <c r="F16" i="44"/>
  <c r="I17" i="44"/>
  <c r="J17" i="44" s="1"/>
  <c r="E17" i="44"/>
  <c r="H17" i="44"/>
  <c r="F18" i="44"/>
  <c r="I19" i="44"/>
  <c r="J19" i="44" s="1"/>
  <c r="E19" i="44"/>
  <c r="H19" i="44"/>
  <c r="L19" i="44" s="1"/>
  <c r="F20" i="44"/>
  <c r="I21" i="44"/>
  <c r="J21" i="44" s="1"/>
  <c r="E21" i="44"/>
  <c r="H21" i="44"/>
  <c r="F22" i="44"/>
  <c r="I23" i="44"/>
  <c r="J23" i="44" s="1"/>
  <c r="E23" i="44"/>
  <c r="H23" i="44"/>
  <c r="L23" i="44" s="1"/>
  <c r="F24" i="44"/>
  <c r="I25" i="44"/>
  <c r="J25" i="44" s="1"/>
  <c r="E25" i="44"/>
  <c r="H25" i="44"/>
  <c r="L25" i="44" s="1"/>
  <c r="F26" i="44"/>
  <c r="I27" i="44"/>
  <c r="J27" i="44" s="1"/>
  <c r="E27" i="44"/>
  <c r="H27" i="44"/>
  <c r="L27" i="44" s="1"/>
  <c r="F28" i="44"/>
  <c r="I29" i="44"/>
  <c r="J29" i="44" s="1"/>
  <c r="E29" i="44"/>
  <c r="H29" i="44"/>
  <c r="L29" i="44" s="1"/>
  <c r="F30" i="44"/>
  <c r="I31" i="44"/>
  <c r="J31" i="44" s="1"/>
  <c r="E31" i="44"/>
  <c r="H31" i="44"/>
  <c r="L31" i="44" s="1"/>
  <c r="F32" i="44"/>
  <c r="I33" i="44"/>
  <c r="J33" i="44" s="1"/>
  <c r="E33" i="44"/>
  <c r="H33" i="44"/>
  <c r="L33" i="44" s="1"/>
  <c r="F34" i="44"/>
  <c r="G37" i="44"/>
  <c r="H37" i="44" s="1"/>
  <c r="L37" i="44" s="1"/>
  <c r="I38" i="44"/>
  <c r="J38" i="44" s="1"/>
  <c r="E38" i="44"/>
  <c r="F38" i="44"/>
  <c r="G41" i="44"/>
  <c r="H41" i="44"/>
  <c r="I42" i="44"/>
  <c r="J42" i="44" s="1"/>
  <c r="E42" i="44"/>
  <c r="F42" i="44"/>
  <c r="I45" i="44"/>
  <c r="J45" i="44" s="1"/>
  <c r="E45" i="44"/>
  <c r="F45" i="44"/>
  <c r="I49" i="44"/>
  <c r="J49" i="44" s="1"/>
  <c r="E49" i="44"/>
  <c r="F49" i="44"/>
  <c r="I53" i="44"/>
  <c r="J53" i="44" s="1"/>
  <c r="E53" i="44"/>
  <c r="F53" i="44"/>
  <c r="I57" i="44"/>
  <c r="J57" i="44" s="1"/>
  <c r="E57" i="44"/>
  <c r="F57" i="44"/>
  <c r="I35" i="44"/>
  <c r="J35" i="44" s="1"/>
  <c r="E35" i="44"/>
  <c r="I37" i="44"/>
  <c r="J37" i="44" s="1"/>
  <c r="E37" i="44"/>
  <c r="I39" i="44"/>
  <c r="J39" i="44" s="1"/>
  <c r="E39" i="44"/>
  <c r="I41" i="44"/>
  <c r="J41" i="44" s="1"/>
  <c r="E41" i="44"/>
  <c r="I43" i="44"/>
  <c r="J43" i="44" s="1"/>
  <c r="E43" i="44"/>
  <c r="F43" i="44"/>
  <c r="G46" i="44"/>
  <c r="H46" i="44" s="1"/>
  <c r="L46" i="44" s="1"/>
  <c r="I47" i="44"/>
  <c r="J47" i="44" s="1"/>
  <c r="E47" i="44"/>
  <c r="F47" i="44"/>
  <c r="G50" i="44"/>
  <c r="H50" i="44" s="1"/>
  <c r="L50" i="44" s="1"/>
  <c r="I51" i="44"/>
  <c r="J51" i="44" s="1"/>
  <c r="E51" i="44"/>
  <c r="F51" i="44"/>
  <c r="G54" i="44"/>
  <c r="H54" i="44"/>
  <c r="I55" i="44"/>
  <c r="J55" i="44" s="1"/>
  <c r="E55" i="44"/>
  <c r="F55" i="44"/>
  <c r="I44" i="44"/>
  <c r="J44" i="44" s="1"/>
  <c r="E44" i="44"/>
  <c r="I46" i="44"/>
  <c r="J46" i="44" s="1"/>
  <c r="E46" i="44"/>
  <c r="I48" i="44"/>
  <c r="J48" i="44" s="1"/>
  <c r="E48" i="44"/>
  <c r="I50" i="44"/>
  <c r="J50" i="44" s="1"/>
  <c r="E50" i="44"/>
  <c r="I52" i="44"/>
  <c r="J52" i="44" s="1"/>
  <c r="E52" i="44"/>
  <c r="I54" i="44"/>
  <c r="J54" i="44" s="1"/>
  <c r="E54" i="44"/>
  <c r="I56" i="44"/>
  <c r="J56" i="44" s="1"/>
  <c r="E56" i="44"/>
  <c r="L26" i="41" l="1"/>
  <c r="M56" i="44"/>
  <c r="M48" i="44"/>
  <c r="M35" i="44"/>
  <c r="M46" i="44"/>
  <c r="M52" i="44"/>
  <c r="M44" i="44"/>
  <c r="G55" i="44"/>
  <c r="H55" i="44"/>
  <c r="M50" i="44"/>
  <c r="G47" i="44"/>
  <c r="H47" i="44"/>
  <c r="G57" i="44"/>
  <c r="H57" i="44" s="1"/>
  <c r="L57" i="44" s="1"/>
  <c r="G49" i="44"/>
  <c r="H49" i="44" s="1"/>
  <c r="L49" i="44" s="1"/>
  <c r="G42" i="44"/>
  <c r="H42" i="44" s="1"/>
  <c r="L42" i="44" s="1"/>
  <c r="M37" i="44"/>
  <c r="G34" i="44"/>
  <c r="H34" i="44"/>
  <c r="G32" i="44"/>
  <c r="H32" i="44" s="1"/>
  <c r="L32" i="44" s="1"/>
  <c r="G30" i="44"/>
  <c r="H30" i="44" s="1"/>
  <c r="L30" i="44" s="1"/>
  <c r="G28" i="44"/>
  <c r="H28" i="44" s="1"/>
  <c r="L28" i="44" s="1"/>
  <c r="G26" i="44"/>
  <c r="H26" i="44"/>
  <c r="G24" i="44"/>
  <c r="H24" i="44"/>
  <c r="G22" i="44"/>
  <c r="H22" i="44" s="1"/>
  <c r="L22" i="44" s="1"/>
  <c r="G20" i="44"/>
  <c r="H20" i="44"/>
  <c r="G18" i="44"/>
  <c r="H18" i="44" s="1"/>
  <c r="L18" i="44" s="1"/>
  <c r="G16" i="44"/>
  <c r="H16" i="44" s="1"/>
  <c r="L16" i="44" s="1"/>
  <c r="G14" i="44"/>
  <c r="H14" i="44" s="1"/>
  <c r="L14" i="44" s="1"/>
  <c r="G12" i="44"/>
  <c r="H12" i="44"/>
  <c r="G10" i="44"/>
  <c r="H10" i="44"/>
  <c r="M39" i="44"/>
  <c r="G36" i="44"/>
  <c r="H36" i="44" s="1"/>
  <c r="L36" i="44" s="1"/>
  <c r="L7" i="44"/>
  <c r="I58" i="44"/>
  <c r="J7" i="44"/>
  <c r="G51" i="44"/>
  <c r="H51" i="44"/>
  <c r="L51" i="44" s="1"/>
  <c r="G43" i="44"/>
  <c r="H43" i="44" s="1"/>
  <c r="L43" i="44" s="1"/>
  <c r="G53" i="44"/>
  <c r="H53" i="44"/>
  <c r="G45" i="44"/>
  <c r="H45" i="44"/>
  <c r="G38" i="44"/>
  <c r="H38" i="44" s="1"/>
  <c r="L38" i="44" s="1"/>
  <c r="M33" i="44"/>
  <c r="M31" i="44"/>
  <c r="M29" i="44"/>
  <c r="M27" i="44"/>
  <c r="M25" i="44"/>
  <c r="M23" i="44"/>
  <c r="M19" i="44"/>
  <c r="M15" i="44"/>
  <c r="M13" i="44"/>
  <c r="M11" i="44"/>
  <c r="G40" i="44"/>
  <c r="H40" i="44"/>
  <c r="G8" i="44"/>
  <c r="E58" i="44"/>
  <c r="F58" i="44"/>
  <c r="D59" i="44"/>
  <c r="G58" i="44" l="1"/>
  <c r="M43" i="44"/>
  <c r="M36" i="44"/>
  <c r="M57" i="44"/>
  <c r="M38" i="44"/>
  <c r="M42" i="44"/>
  <c r="M51" i="44"/>
  <c r="M14" i="44"/>
  <c r="M16" i="44"/>
  <c r="M18" i="44"/>
  <c r="M22" i="44"/>
  <c r="M28" i="44"/>
  <c r="M30" i="44"/>
  <c r="M32" i="44"/>
  <c r="M49" i="44"/>
  <c r="H8" i="44"/>
  <c r="J58" i="44"/>
  <c r="M7" i="44"/>
  <c r="L8" i="44" l="1"/>
  <c r="H58" i="44"/>
  <c r="K4" i="44" s="1"/>
  <c r="M8" i="44" l="1"/>
  <c r="K47" i="44"/>
  <c r="L47" i="44" s="1"/>
  <c r="K49" i="44"/>
  <c r="K9" i="44"/>
  <c r="L9" i="44" s="1"/>
  <c r="K34" i="44"/>
  <c r="L34" i="44" s="1"/>
  <c r="K30" i="44"/>
  <c r="K26" i="44"/>
  <c r="L26" i="44" s="1"/>
  <c r="K22" i="44"/>
  <c r="K18" i="44"/>
  <c r="K14" i="44"/>
  <c r="K10" i="44"/>
  <c r="L10" i="44" s="1"/>
  <c r="K56" i="44"/>
  <c r="K52" i="44"/>
  <c r="K48" i="44"/>
  <c r="K44" i="44"/>
  <c r="K51" i="44"/>
  <c r="K41" i="44"/>
  <c r="L41" i="44" s="1"/>
  <c r="K37" i="44"/>
  <c r="K53" i="44"/>
  <c r="L53" i="44" s="1"/>
  <c r="K33" i="44"/>
  <c r="K29" i="44"/>
  <c r="K25" i="44"/>
  <c r="K19" i="44"/>
  <c r="K17" i="44"/>
  <c r="L17" i="44" s="1"/>
  <c r="K13" i="44"/>
  <c r="K40" i="44"/>
  <c r="L40" i="44" s="1"/>
  <c r="K8" i="44"/>
  <c r="K55" i="44"/>
  <c r="L55" i="44" s="1"/>
  <c r="K57" i="44"/>
  <c r="K42" i="44"/>
  <c r="K36" i="44"/>
  <c r="K32" i="44"/>
  <c r="K28" i="44"/>
  <c r="K24" i="44"/>
  <c r="L24" i="44" s="1"/>
  <c r="K20" i="44"/>
  <c r="L20" i="44" s="1"/>
  <c r="K16" i="44"/>
  <c r="K12" i="44"/>
  <c r="L12" i="44" s="1"/>
  <c r="K54" i="44"/>
  <c r="L54" i="44" s="1"/>
  <c r="K50" i="44"/>
  <c r="K46" i="44"/>
  <c r="K43" i="44"/>
  <c r="K39" i="44"/>
  <c r="K35" i="44"/>
  <c r="K45" i="44"/>
  <c r="L45" i="44" s="1"/>
  <c r="K38" i="44"/>
  <c r="K31" i="44"/>
  <c r="K27" i="44"/>
  <c r="K23" i="44"/>
  <c r="K21" i="44"/>
  <c r="L21" i="44" s="1"/>
  <c r="K15" i="44"/>
  <c r="K11" i="44"/>
  <c r="K7" i="44"/>
  <c r="K58" i="44" l="1"/>
  <c r="M45" i="44"/>
  <c r="M54" i="44"/>
  <c r="M24" i="44"/>
  <c r="M55" i="44"/>
  <c r="M40" i="44"/>
  <c r="M17" i="44"/>
  <c r="N17" i="44"/>
  <c r="M9" i="44"/>
  <c r="M47" i="44"/>
  <c r="M21" i="44"/>
  <c r="M12" i="44"/>
  <c r="M20" i="44"/>
  <c r="N20" i="44"/>
  <c r="M53" i="44"/>
  <c r="N53" i="44"/>
  <c r="M41" i="44"/>
  <c r="M10" i="44"/>
  <c r="M26" i="44"/>
  <c r="M34" i="44"/>
  <c r="L58" i="44"/>
  <c r="N45" i="44" s="1"/>
  <c r="Q20" i="46" l="1"/>
  <c r="N20" i="46"/>
  <c r="P20" i="45"/>
  <c r="P20" i="46"/>
  <c r="M20" i="46"/>
  <c r="T20" i="46"/>
  <c r="O20" i="46"/>
  <c r="M20" i="45"/>
  <c r="R20" i="46"/>
  <c r="N20" i="45"/>
  <c r="R20" i="45"/>
  <c r="T20" i="45"/>
  <c r="Q20" i="45"/>
  <c r="O20" i="45"/>
  <c r="N17" i="46"/>
  <c r="R17" i="46"/>
  <c r="P17" i="46"/>
  <c r="Q17" i="46"/>
  <c r="N17" i="45"/>
  <c r="M17" i="45"/>
  <c r="M17" i="46"/>
  <c r="R17" i="45"/>
  <c r="O17" i="46"/>
  <c r="T17" i="46"/>
  <c r="P17" i="45"/>
  <c r="T17" i="45"/>
  <c r="Q17" i="45"/>
  <c r="O17" i="45"/>
  <c r="N40" i="44"/>
  <c r="M53" i="46"/>
  <c r="N53" i="46"/>
  <c r="R53" i="46"/>
  <c r="T53" i="46"/>
  <c r="M53" i="45"/>
  <c r="P53" i="46"/>
  <c r="R53" i="45"/>
  <c r="N53" i="45"/>
  <c r="Q53" i="46"/>
  <c r="O53" i="46"/>
  <c r="P53" i="45"/>
  <c r="O53" i="45"/>
  <c r="T53" i="45"/>
  <c r="Q53" i="45"/>
  <c r="P45" i="46"/>
  <c r="N45" i="46"/>
  <c r="M45" i="46"/>
  <c r="P45" i="45"/>
  <c r="O45" i="46"/>
  <c r="Q45" i="46"/>
  <c r="M45" i="45"/>
  <c r="R45" i="46"/>
  <c r="T45" i="46"/>
  <c r="N45" i="45"/>
  <c r="R45" i="45"/>
  <c r="T45" i="45"/>
  <c r="Q45" i="45"/>
  <c r="O45" i="45"/>
  <c r="N34" i="44"/>
  <c r="N12" i="44"/>
  <c r="N55" i="44"/>
  <c r="N26" i="44"/>
  <c r="N21" i="44"/>
  <c r="N24" i="44"/>
  <c r="N10" i="44"/>
  <c r="N47" i="44"/>
  <c r="N41" i="44"/>
  <c r="N9" i="44"/>
  <c r="N54" i="44"/>
  <c r="M58" i="44"/>
  <c r="N56" i="44"/>
  <c r="N48" i="44"/>
  <c r="N35" i="44"/>
  <c r="N46" i="44"/>
  <c r="N52" i="44"/>
  <c r="N44" i="44"/>
  <c r="N39" i="44"/>
  <c r="N31" i="44"/>
  <c r="N27" i="44"/>
  <c r="N23" i="44"/>
  <c r="N15" i="44"/>
  <c r="N11" i="44"/>
  <c r="N50" i="44"/>
  <c r="N37" i="44"/>
  <c r="N33" i="44"/>
  <c r="N29" i="44"/>
  <c r="N25" i="44"/>
  <c r="N19" i="44"/>
  <c r="N13" i="44"/>
  <c r="N43" i="44"/>
  <c r="N36" i="44"/>
  <c r="N57" i="44"/>
  <c r="N38" i="44"/>
  <c r="N42" i="44"/>
  <c r="N51" i="44"/>
  <c r="N14" i="44"/>
  <c r="N16" i="44"/>
  <c r="N18" i="44"/>
  <c r="N49" i="44"/>
  <c r="N7" i="44"/>
  <c r="N22" i="44"/>
  <c r="N28" i="44"/>
  <c r="N30" i="44"/>
  <c r="N32" i="44"/>
  <c r="N8" i="44"/>
  <c r="T35" i="46" l="1"/>
  <c r="N35" i="46"/>
  <c r="O35" i="46"/>
  <c r="R35" i="45"/>
  <c r="P35" i="46"/>
  <c r="R35" i="46"/>
  <c r="P35" i="45"/>
  <c r="N35" i="45"/>
  <c r="M35" i="46"/>
  <c r="Q35" i="46"/>
  <c r="M35" i="45"/>
  <c r="Q35" i="45"/>
  <c r="T35" i="45"/>
  <c r="O35" i="45"/>
  <c r="U53" i="45"/>
  <c r="U20" i="45"/>
  <c r="T50" i="46"/>
  <c r="N50" i="46"/>
  <c r="M50" i="46"/>
  <c r="P50" i="46"/>
  <c r="M50" i="45"/>
  <c r="P50" i="45"/>
  <c r="R50" i="46"/>
  <c r="Q50" i="46"/>
  <c r="R50" i="45"/>
  <c r="N50" i="45"/>
  <c r="O50" i="46"/>
  <c r="Q50" i="45"/>
  <c r="O50" i="45"/>
  <c r="T50" i="45"/>
  <c r="M38" i="46"/>
  <c r="N38" i="46"/>
  <c r="O38" i="46"/>
  <c r="R38" i="46"/>
  <c r="M38" i="45"/>
  <c r="N38" i="45"/>
  <c r="T38" i="46"/>
  <c r="P38" i="46"/>
  <c r="R38" i="45"/>
  <c r="Q38" i="46"/>
  <c r="P38" i="45"/>
  <c r="Q38" i="45"/>
  <c r="O38" i="45"/>
  <c r="T38" i="45"/>
  <c r="N57" i="46"/>
  <c r="R57" i="46"/>
  <c r="O57" i="46"/>
  <c r="P57" i="46"/>
  <c r="P57" i="45"/>
  <c r="M57" i="46"/>
  <c r="N57" i="45"/>
  <c r="Q57" i="46"/>
  <c r="T57" i="46"/>
  <c r="M57" i="45"/>
  <c r="R57" i="45"/>
  <c r="O57" i="45"/>
  <c r="T57" i="45"/>
  <c r="Q57" i="45"/>
  <c r="T34" i="46"/>
  <c r="N34" i="46"/>
  <c r="P34" i="45"/>
  <c r="N34" i="45"/>
  <c r="M34" i="46"/>
  <c r="O34" i="46"/>
  <c r="R34" i="46"/>
  <c r="Q34" i="46"/>
  <c r="P34" i="46"/>
  <c r="M34" i="45"/>
  <c r="R34" i="45"/>
  <c r="O34" i="45"/>
  <c r="T34" i="45"/>
  <c r="Q34" i="45"/>
  <c r="N54" i="46"/>
  <c r="P54" i="46"/>
  <c r="T54" i="46"/>
  <c r="O54" i="46"/>
  <c r="M54" i="46"/>
  <c r="N54" i="45"/>
  <c r="R54" i="46"/>
  <c r="Q54" i="46"/>
  <c r="M54" i="45"/>
  <c r="P54" i="45"/>
  <c r="R54" i="45"/>
  <c r="O54" i="45"/>
  <c r="T54" i="45"/>
  <c r="Q54" i="45"/>
  <c r="N37" i="46"/>
  <c r="P37" i="46"/>
  <c r="T37" i="46"/>
  <c r="R37" i="45"/>
  <c r="N37" i="45"/>
  <c r="R37" i="46"/>
  <c r="P37" i="45"/>
  <c r="O37" i="46"/>
  <c r="M37" i="46"/>
  <c r="Q37" i="46"/>
  <c r="M37" i="45"/>
  <c r="Q37" i="45"/>
  <c r="O37" i="45"/>
  <c r="T37" i="45"/>
  <c r="U17" i="46"/>
  <c r="M32" i="46"/>
  <c r="R32" i="46"/>
  <c r="T32" i="46"/>
  <c r="P32" i="46"/>
  <c r="N32" i="46"/>
  <c r="P32" i="45"/>
  <c r="O32" i="46"/>
  <c r="N32" i="45"/>
  <c r="M32" i="45"/>
  <c r="Q32" i="46"/>
  <c r="R32" i="45"/>
  <c r="T32" i="45"/>
  <c r="Q32" i="45"/>
  <c r="O32" i="45"/>
  <c r="N9" i="46"/>
  <c r="M9" i="46"/>
  <c r="R9" i="46"/>
  <c r="O9" i="46"/>
  <c r="P9" i="45"/>
  <c r="Q9" i="46"/>
  <c r="T9" i="46"/>
  <c r="N9" i="45"/>
  <c r="M9" i="45"/>
  <c r="P9" i="46"/>
  <c r="R9" i="45"/>
  <c r="O9" i="45"/>
  <c r="T9" i="45"/>
  <c r="Q9" i="45"/>
  <c r="N36" i="46"/>
  <c r="P36" i="46"/>
  <c r="T36" i="46"/>
  <c r="O36" i="46"/>
  <c r="M36" i="46"/>
  <c r="R36" i="45"/>
  <c r="N36" i="45"/>
  <c r="P36" i="45"/>
  <c r="Q36" i="46"/>
  <c r="R36" i="46"/>
  <c r="M36" i="45"/>
  <c r="O36" i="45"/>
  <c r="T36" i="45"/>
  <c r="Q36" i="45"/>
  <c r="R28" i="46"/>
  <c r="M28" i="46"/>
  <c r="N28" i="46"/>
  <c r="M28" i="45"/>
  <c r="O28" i="46"/>
  <c r="Q28" i="46"/>
  <c r="P28" i="46"/>
  <c r="R28" i="45"/>
  <c r="N28" i="45"/>
  <c r="T28" i="46"/>
  <c r="P28" i="45"/>
  <c r="T28" i="45"/>
  <c r="Q28" i="45"/>
  <c r="O28" i="45"/>
  <c r="O43" i="46"/>
  <c r="M43" i="46"/>
  <c r="T43" i="46"/>
  <c r="R43" i="46"/>
  <c r="N43" i="45"/>
  <c r="Q43" i="46"/>
  <c r="M43" i="45"/>
  <c r="P43" i="46"/>
  <c r="R43" i="45"/>
  <c r="P43" i="45"/>
  <c r="N43" i="46"/>
  <c r="T43" i="45"/>
  <c r="Q43" i="45"/>
  <c r="O43" i="45"/>
  <c r="N31" i="46"/>
  <c r="T31" i="46"/>
  <c r="R31" i="46"/>
  <c r="Q31" i="46"/>
  <c r="M31" i="45"/>
  <c r="P31" i="46"/>
  <c r="O31" i="46"/>
  <c r="N31" i="45"/>
  <c r="M31" i="46"/>
  <c r="R31" i="45"/>
  <c r="P31" i="45"/>
  <c r="Q31" i="45"/>
  <c r="T31" i="45"/>
  <c r="O31" i="45"/>
  <c r="R47" i="46"/>
  <c r="T47" i="46"/>
  <c r="O47" i="46"/>
  <c r="M47" i="46"/>
  <c r="R47" i="45"/>
  <c r="P47" i="45"/>
  <c r="N47" i="46"/>
  <c r="Q47" i="46"/>
  <c r="M47" i="45"/>
  <c r="N47" i="45"/>
  <c r="P47" i="46"/>
  <c r="Q47" i="45"/>
  <c r="T47" i="45"/>
  <c r="O47" i="45"/>
  <c r="P40" i="46"/>
  <c r="M40" i="46"/>
  <c r="O40" i="46"/>
  <c r="N40" i="46"/>
  <c r="M40" i="45"/>
  <c r="Q40" i="46"/>
  <c r="R40" i="45"/>
  <c r="R40" i="46"/>
  <c r="P40" i="45"/>
  <c r="N40" i="45"/>
  <c r="T40" i="46"/>
  <c r="T40" i="45"/>
  <c r="Q40" i="45"/>
  <c r="O40" i="45"/>
  <c r="U20" i="46"/>
  <c r="P48" i="46"/>
  <c r="R48" i="46"/>
  <c r="M48" i="46"/>
  <c r="T48" i="46"/>
  <c r="M48" i="45"/>
  <c r="P48" i="45"/>
  <c r="O48" i="46"/>
  <c r="N48" i="46"/>
  <c r="R48" i="45"/>
  <c r="N48" i="45"/>
  <c r="Q48" i="46"/>
  <c r="O48" i="45"/>
  <c r="T48" i="45"/>
  <c r="Q48" i="45"/>
  <c r="N51" i="46"/>
  <c r="M51" i="46"/>
  <c r="T51" i="46"/>
  <c r="R51" i="46"/>
  <c r="R51" i="45"/>
  <c r="P51" i="46"/>
  <c r="O51" i="46"/>
  <c r="N51" i="45"/>
  <c r="M51" i="45"/>
  <c r="P51" i="45"/>
  <c r="Q51" i="46"/>
  <c r="T51" i="45"/>
  <c r="Q51" i="45"/>
  <c r="O51" i="45"/>
  <c r="M15" i="46"/>
  <c r="O15" i="46"/>
  <c r="R15" i="46"/>
  <c r="M15" i="45"/>
  <c r="P15" i="46"/>
  <c r="N15" i="45"/>
  <c r="T15" i="46"/>
  <c r="R15" i="45"/>
  <c r="Q15" i="46"/>
  <c r="P15" i="45"/>
  <c r="N15" i="46"/>
  <c r="T15" i="45"/>
  <c r="Q15" i="45"/>
  <c r="O15" i="45"/>
  <c r="R27" i="46"/>
  <c r="M27" i="46"/>
  <c r="P27" i="46"/>
  <c r="M27" i="45"/>
  <c r="N27" i="46"/>
  <c r="O27" i="46"/>
  <c r="T27" i="46"/>
  <c r="R27" i="45"/>
  <c r="Q27" i="46"/>
  <c r="P27" i="45"/>
  <c r="N27" i="45"/>
  <c r="T27" i="45"/>
  <c r="Q27" i="45"/>
  <c r="O27" i="45"/>
  <c r="R22" i="46"/>
  <c r="N22" i="46"/>
  <c r="P22" i="46"/>
  <c r="O22" i="46"/>
  <c r="P22" i="45"/>
  <c r="Q22" i="46"/>
  <c r="M22" i="46"/>
  <c r="M22" i="45"/>
  <c r="N22" i="45"/>
  <c r="T22" i="46"/>
  <c r="R22" i="45"/>
  <c r="Q22" i="45"/>
  <c r="T22" i="45"/>
  <c r="O22" i="45"/>
  <c r="Q10" i="46"/>
  <c r="N10" i="46"/>
  <c r="T10" i="46"/>
  <c r="P10" i="46"/>
  <c r="O10" i="46"/>
  <c r="M10" i="46"/>
  <c r="P10" i="45"/>
  <c r="N10" i="45"/>
  <c r="R10" i="46"/>
  <c r="M10" i="45"/>
  <c r="R10" i="45"/>
  <c r="Q10" i="45"/>
  <c r="O10" i="45"/>
  <c r="T10" i="45"/>
  <c r="R16" i="46"/>
  <c r="T16" i="46"/>
  <c r="N16" i="46"/>
  <c r="O16" i="46"/>
  <c r="M16" i="45"/>
  <c r="Q16" i="46"/>
  <c r="P16" i="46"/>
  <c r="R16" i="45"/>
  <c r="M16" i="46"/>
  <c r="P16" i="45"/>
  <c r="N16" i="45"/>
  <c r="T16" i="45"/>
  <c r="Q16" i="45"/>
  <c r="O16" i="45"/>
  <c r="P56" i="45"/>
  <c r="P56" i="46"/>
  <c r="N56" i="46"/>
  <c r="M56" i="46"/>
  <c r="N56" i="45"/>
  <c r="T56" i="46"/>
  <c r="M56" i="45"/>
  <c r="R56" i="46"/>
  <c r="R56" i="45"/>
  <c r="Q56" i="46"/>
  <c r="O56" i="46"/>
  <c r="T56" i="45"/>
  <c r="Q56" i="45"/>
  <c r="O56" i="45"/>
  <c r="Q42" i="46"/>
  <c r="N42" i="46"/>
  <c r="P42" i="46"/>
  <c r="M42" i="46"/>
  <c r="R42" i="46"/>
  <c r="O42" i="46"/>
  <c r="M42" i="45"/>
  <c r="R42" i="45"/>
  <c r="T42" i="46"/>
  <c r="N42" i="45"/>
  <c r="P42" i="45"/>
  <c r="T42" i="45"/>
  <c r="Q42" i="45"/>
  <c r="O42" i="45"/>
  <c r="U17" i="45"/>
  <c r="R23" i="46"/>
  <c r="N23" i="46"/>
  <c r="P23" i="46"/>
  <c r="R23" i="45"/>
  <c r="O23" i="46"/>
  <c r="P23" i="45"/>
  <c r="T23" i="46"/>
  <c r="M23" i="46"/>
  <c r="N23" i="45"/>
  <c r="Q23" i="46"/>
  <c r="M23" i="45"/>
  <c r="Q23" i="45"/>
  <c r="T23" i="45"/>
  <c r="O23" i="45"/>
  <c r="R13" i="46"/>
  <c r="P13" i="46"/>
  <c r="T13" i="46"/>
  <c r="R13" i="45"/>
  <c r="N13" i="45"/>
  <c r="P13" i="45"/>
  <c r="N13" i="46"/>
  <c r="O13" i="46"/>
  <c r="M13" i="46"/>
  <c r="M13" i="45"/>
  <c r="Q13" i="46"/>
  <c r="Q13" i="45"/>
  <c r="O13" i="45"/>
  <c r="T13" i="45"/>
  <c r="N24" i="46"/>
  <c r="R24" i="46"/>
  <c r="P24" i="46"/>
  <c r="M24" i="46"/>
  <c r="O24" i="46"/>
  <c r="R24" i="45"/>
  <c r="T24" i="46"/>
  <c r="P24" i="45"/>
  <c r="Q24" i="46"/>
  <c r="N24" i="45"/>
  <c r="M24" i="45"/>
  <c r="O24" i="45"/>
  <c r="T24" i="45"/>
  <c r="Q24" i="45"/>
  <c r="P55" i="46"/>
  <c r="O55" i="46"/>
  <c r="N55" i="46"/>
  <c r="R55" i="46"/>
  <c r="M55" i="45"/>
  <c r="N55" i="45"/>
  <c r="M55" i="46"/>
  <c r="P55" i="45"/>
  <c r="R55" i="45"/>
  <c r="Q55" i="46"/>
  <c r="T55" i="46"/>
  <c r="Q55" i="45"/>
  <c r="T55" i="45"/>
  <c r="O55" i="45"/>
  <c r="P12" i="46"/>
  <c r="M12" i="46"/>
  <c r="T12" i="46"/>
  <c r="R12" i="45"/>
  <c r="N12" i="45"/>
  <c r="O12" i="46"/>
  <c r="N12" i="46"/>
  <c r="P12" i="45"/>
  <c r="Q12" i="46"/>
  <c r="R12" i="46"/>
  <c r="M12" i="45"/>
  <c r="O12" i="45"/>
  <c r="T12" i="45"/>
  <c r="Q12" i="45"/>
  <c r="U45" i="46"/>
  <c r="R30" i="46"/>
  <c r="P30" i="46"/>
  <c r="T30" i="46"/>
  <c r="N30" i="46"/>
  <c r="M30" i="46"/>
  <c r="O30" i="46"/>
  <c r="M30" i="45"/>
  <c r="N30" i="45"/>
  <c r="Q30" i="46"/>
  <c r="R30" i="45"/>
  <c r="P30" i="45"/>
  <c r="Q30" i="45"/>
  <c r="T30" i="45"/>
  <c r="O30" i="45"/>
  <c r="O41" i="46"/>
  <c r="P41" i="46"/>
  <c r="N41" i="46"/>
  <c r="Q41" i="46"/>
  <c r="N41" i="45"/>
  <c r="M41" i="45"/>
  <c r="T41" i="46"/>
  <c r="R41" i="45"/>
  <c r="R41" i="46"/>
  <c r="M41" i="46"/>
  <c r="P41" i="45"/>
  <c r="O41" i="45"/>
  <c r="T41" i="45"/>
  <c r="Q41" i="45"/>
  <c r="U53" i="46"/>
  <c r="N39" i="46"/>
  <c r="R39" i="46"/>
  <c r="M39" i="45"/>
  <c r="N39" i="45"/>
  <c r="P39" i="46"/>
  <c r="M39" i="46"/>
  <c r="R39" i="45"/>
  <c r="P39" i="45"/>
  <c r="Q39" i="46"/>
  <c r="T39" i="46"/>
  <c r="O39" i="46"/>
  <c r="T39" i="45"/>
  <c r="Q39" i="45"/>
  <c r="O39" i="45"/>
  <c r="M7" i="46"/>
  <c r="T7" i="46"/>
  <c r="O7" i="46"/>
  <c r="R7" i="46"/>
  <c r="M7" i="45"/>
  <c r="P7" i="45"/>
  <c r="R7" i="45"/>
  <c r="N7" i="45"/>
  <c r="N7" i="46"/>
  <c r="P7" i="46"/>
  <c r="Q7" i="46"/>
  <c r="O7" i="45"/>
  <c r="Q7" i="45"/>
  <c r="T7" i="45"/>
  <c r="N19" i="46"/>
  <c r="M19" i="46"/>
  <c r="R19" i="46"/>
  <c r="P19" i="46"/>
  <c r="Q19" i="46"/>
  <c r="N19" i="45"/>
  <c r="T19" i="46"/>
  <c r="M19" i="45"/>
  <c r="O19" i="46"/>
  <c r="R19" i="45"/>
  <c r="P19" i="45"/>
  <c r="Q19" i="45"/>
  <c r="T19" i="45"/>
  <c r="O19" i="45"/>
  <c r="O44" i="46"/>
  <c r="P44" i="46"/>
  <c r="R44" i="46"/>
  <c r="T44" i="46"/>
  <c r="P44" i="45"/>
  <c r="M44" i="46"/>
  <c r="M44" i="45"/>
  <c r="N44" i="46"/>
  <c r="Q44" i="46"/>
  <c r="R44" i="45"/>
  <c r="N44" i="45"/>
  <c r="T44" i="45"/>
  <c r="Q44" i="45"/>
  <c r="O44" i="45"/>
  <c r="N25" i="46"/>
  <c r="M25" i="46"/>
  <c r="T25" i="46"/>
  <c r="R25" i="46"/>
  <c r="P25" i="46"/>
  <c r="Q25" i="46"/>
  <c r="R25" i="45"/>
  <c r="P25" i="45"/>
  <c r="O25" i="46"/>
  <c r="M25" i="45"/>
  <c r="N25" i="45"/>
  <c r="Q25" i="45"/>
  <c r="O25" i="45"/>
  <c r="T25" i="45"/>
  <c r="U45" i="45"/>
  <c r="P33" i="46"/>
  <c r="R33" i="46"/>
  <c r="P33" i="45"/>
  <c r="N33" i="46"/>
  <c r="Q33" i="46"/>
  <c r="N33" i="45"/>
  <c r="T33" i="46"/>
  <c r="M33" i="45"/>
  <c r="O33" i="46"/>
  <c r="M33" i="46"/>
  <c r="R33" i="45"/>
  <c r="O33" i="45"/>
  <c r="T33" i="45"/>
  <c r="Q33" i="45"/>
  <c r="M14" i="46"/>
  <c r="T14" i="46"/>
  <c r="R14" i="46"/>
  <c r="M14" i="45"/>
  <c r="N14" i="45"/>
  <c r="N14" i="46"/>
  <c r="P14" i="46"/>
  <c r="Q14" i="46"/>
  <c r="R14" i="45"/>
  <c r="P14" i="45"/>
  <c r="O14" i="46"/>
  <c r="Q14" i="45"/>
  <c r="O14" i="45"/>
  <c r="T14" i="45"/>
  <c r="M11" i="46"/>
  <c r="R11" i="46"/>
  <c r="R11" i="45"/>
  <c r="P11" i="45"/>
  <c r="N11" i="45"/>
  <c r="N11" i="46"/>
  <c r="P11" i="46"/>
  <c r="O11" i="46"/>
  <c r="Q11" i="46"/>
  <c r="T11" i="46"/>
  <c r="M11" i="45"/>
  <c r="T11" i="45"/>
  <c r="Q11" i="45"/>
  <c r="O11" i="45"/>
  <c r="M8" i="46"/>
  <c r="R8" i="46"/>
  <c r="T8" i="46"/>
  <c r="N8" i="46"/>
  <c r="P8" i="45"/>
  <c r="N8" i="45"/>
  <c r="P8" i="46"/>
  <c r="O8" i="46"/>
  <c r="M8" i="45"/>
  <c r="Q8" i="46"/>
  <c r="R8" i="45"/>
  <c r="T8" i="45"/>
  <c r="Q8" i="45"/>
  <c r="O8" i="45"/>
  <c r="P49" i="46"/>
  <c r="R49" i="46"/>
  <c r="Q49" i="46"/>
  <c r="R49" i="45"/>
  <c r="T49" i="46"/>
  <c r="M49" i="46"/>
  <c r="N49" i="46"/>
  <c r="O49" i="46"/>
  <c r="P49" i="45"/>
  <c r="N49" i="45"/>
  <c r="M49" i="45"/>
  <c r="Q49" i="45"/>
  <c r="O49" i="45"/>
  <c r="T49" i="45"/>
  <c r="R52" i="46"/>
  <c r="P52" i="46"/>
  <c r="N52" i="46"/>
  <c r="O52" i="46"/>
  <c r="M52" i="45"/>
  <c r="P52" i="45"/>
  <c r="N52" i="45"/>
  <c r="Q52" i="46"/>
  <c r="T52" i="46"/>
  <c r="M52" i="46"/>
  <c r="R52" i="45"/>
  <c r="T52" i="45"/>
  <c r="Q52" i="45"/>
  <c r="O52" i="45"/>
  <c r="O21" i="46"/>
  <c r="N21" i="46"/>
  <c r="M21" i="46"/>
  <c r="T21" i="46"/>
  <c r="P21" i="46"/>
  <c r="P21" i="45"/>
  <c r="Q21" i="46"/>
  <c r="M21" i="45"/>
  <c r="N21" i="45"/>
  <c r="R21" i="46"/>
  <c r="R21" i="45"/>
  <c r="O21" i="45"/>
  <c r="T21" i="45"/>
  <c r="Q21" i="45"/>
  <c r="N18" i="46"/>
  <c r="M18" i="46"/>
  <c r="T18" i="46"/>
  <c r="O18" i="46"/>
  <c r="P18" i="46"/>
  <c r="Q18" i="46"/>
  <c r="R18" i="46"/>
  <c r="M18" i="45"/>
  <c r="R18" i="45"/>
  <c r="N18" i="45"/>
  <c r="P18" i="45"/>
  <c r="T18" i="45"/>
  <c r="Q18" i="45"/>
  <c r="O18" i="45"/>
  <c r="N29" i="46"/>
  <c r="M29" i="46"/>
  <c r="O29" i="46"/>
  <c r="R29" i="46"/>
  <c r="P29" i="46"/>
  <c r="Q29" i="46"/>
  <c r="T29" i="46"/>
  <c r="M29" i="45"/>
  <c r="R29" i="45"/>
  <c r="N29" i="45"/>
  <c r="P29" i="45"/>
  <c r="T29" i="45"/>
  <c r="Q29" i="45"/>
  <c r="O29" i="45"/>
  <c r="R46" i="46"/>
  <c r="M46" i="46"/>
  <c r="T46" i="46"/>
  <c r="N46" i="46"/>
  <c r="P46" i="46"/>
  <c r="O46" i="46"/>
  <c r="P46" i="45"/>
  <c r="Q46" i="46"/>
  <c r="M46" i="45"/>
  <c r="N46" i="45"/>
  <c r="R46" i="45"/>
  <c r="O46" i="45"/>
  <c r="Q46" i="45"/>
  <c r="T46" i="45"/>
  <c r="P26" i="46"/>
  <c r="T26" i="46"/>
  <c r="N26" i="46"/>
  <c r="O26" i="46"/>
  <c r="M26" i="45"/>
  <c r="M26" i="46"/>
  <c r="R26" i="45"/>
  <c r="Q26" i="46"/>
  <c r="R26" i="46"/>
  <c r="P26" i="45"/>
  <c r="N26" i="45"/>
  <c r="Q26" i="45"/>
  <c r="O26" i="45"/>
  <c r="T26" i="45"/>
  <c r="N58" i="44"/>
  <c r="U18" i="45" l="1"/>
  <c r="U26" i="45"/>
  <c r="U49" i="46"/>
  <c r="U8" i="46"/>
  <c r="U33" i="45"/>
  <c r="N58" i="46"/>
  <c r="U13" i="45"/>
  <c r="U56" i="45"/>
  <c r="U51" i="46"/>
  <c r="U36" i="45"/>
  <c r="U37" i="46"/>
  <c r="U29" i="45"/>
  <c r="N58" i="45"/>
  <c r="U32" i="46"/>
  <c r="P58" i="45"/>
  <c r="U56" i="46"/>
  <c r="U35" i="46"/>
  <c r="U11" i="46"/>
  <c r="M58" i="45"/>
  <c r="U7" i="45"/>
  <c r="U24" i="46"/>
  <c r="U27" i="45"/>
  <c r="U43" i="46"/>
  <c r="U28" i="45"/>
  <c r="U9" i="45"/>
  <c r="U54" i="45"/>
  <c r="U16" i="46"/>
  <c r="U8" i="45"/>
  <c r="U14" i="46"/>
  <c r="U25" i="45"/>
  <c r="U19" i="46"/>
  <c r="R58" i="46"/>
  <c r="U23" i="46"/>
  <c r="U16" i="45"/>
  <c r="U51" i="45"/>
  <c r="U40" i="45"/>
  <c r="U47" i="45"/>
  <c r="U34" i="45"/>
  <c r="U38" i="45"/>
  <c r="U30" i="46"/>
  <c r="U42" i="46"/>
  <c r="U12" i="45"/>
  <c r="O58" i="46"/>
  <c r="U39" i="46"/>
  <c r="U41" i="46"/>
  <c r="U10" i="45"/>
  <c r="U27" i="46"/>
  <c r="U28" i="46"/>
  <c r="U36" i="46"/>
  <c r="U32" i="45"/>
  <c r="U14" i="45"/>
  <c r="U11" i="45"/>
  <c r="U46" i="46"/>
  <c r="U21" i="45"/>
  <c r="U52" i="46"/>
  <c r="U29" i="46"/>
  <c r="U49" i="45"/>
  <c r="T58" i="45"/>
  <c r="T58" i="46"/>
  <c r="U15" i="45"/>
  <c r="U31" i="46"/>
  <c r="U57" i="46"/>
  <c r="Q58" i="45"/>
  <c r="M58" i="46"/>
  <c r="U7" i="46"/>
  <c r="U55" i="46"/>
  <c r="U40" i="46"/>
  <c r="U54" i="46"/>
  <c r="U50" i="45"/>
  <c r="U23" i="45"/>
  <c r="U18" i="46"/>
  <c r="O58" i="45"/>
  <c r="U24" i="45"/>
  <c r="U38" i="46"/>
  <c r="U13" i="46"/>
  <c r="U35" i="45"/>
  <c r="R58" i="45"/>
  <c r="U39" i="45"/>
  <c r="U46" i="45"/>
  <c r="U33" i="46"/>
  <c r="U44" i="45"/>
  <c r="Q58" i="46"/>
  <c r="U41" i="45"/>
  <c r="U55" i="45"/>
  <c r="U42" i="45"/>
  <c r="U10" i="46"/>
  <c r="U22" i="45"/>
  <c r="U15" i="46"/>
  <c r="U47" i="46"/>
  <c r="U37" i="45"/>
  <c r="U34" i="46"/>
  <c r="U57" i="45"/>
  <c r="U50" i="46"/>
  <c r="U25" i="46"/>
  <c r="U48" i="46"/>
  <c r="U26" i="46"/>
  <c r="U21" i="46"/>
  <c r="U52" i="45"/>
  <c r="U44" i="46"/>
  <c r="U19" i="45"/>
  <c r="P58" i="46"/>
  <c r="U30" i="45"/>
  <c r="U12" i="46"/>
  <c r="U22" i="46"/>
  <c r="U48" i="45"/>
  <c r="U31" i="45"/>
  <c r="U43" i="45"/>
  <c r="U9" i="46"/>
  <c r="B58" i="43"/>
  <c r="U58" i="45" l="1"/>
  <c r="U58" i="46"/>
  <c r="D58" i="43"/>
  <c r="D59" i="43" l="1"/>
  <c r="G4" i="43" s="1"/>
  <c r="B13" i="41"/>
  <c r="C13" i="41"/>
  <c r="D13" i="41"/>
  <c r="E13" i="41"/>
  <c r="F13" i="41"/>
  <c r="G13" i="41"/>
  <c r="H13" i="41"/>
  <c r="I13" i="41"/>
  <c r="J13" i="41"/>
  <c r="K13" i="41"/>
  <c r="L13" i="41"/>
  <c r="B26" i="41"/>
  <c r="C26" i="41"/>
  <c r="D26" i="41"/>
  <c r="E26" i="41"/>
  <c r="F26" i="41"/>
  <c r="G26" i="41"/>
  <c r="H26" i="41"/>
  <c r="I26" i="41"/>
  <c r="J26" i="41"/>
  <c r="C56" i="43" l="1"/>
  <c r="C54" i="43"/>
  <c r="C52" i="43"/>
  <c r="C50" i="43"/>
  <c r="C48" i="43"/>
  <c r="C46" i="43"/>
  <c r="C44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57" i="43"/>
  <c r="C55" i="43"/>
  <c r="C53" i="43"/>
  <c r="C51" i="43"/>
  <c r="C49" i="43"/>
  <c r="C47" i="43"/>
  <c r="C45" i="43"/>
  <c r="C43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M26" i="41"/>
  <c r="I8" i="43" l="1"/>
  <c r="J8" i="43" s="1"/>
  <c r="F8" i="43"/>
  <c r="E8" i="43"/>
  <c r="F10" i="43"/>
  <c r="I10" i="43"/>
  <c r="J10" i="43" s="1"/>
  <c r="E10" i="43"/>
  <c r="I12" i="43"/>
  <c r="J12" i="43" s="1"/>
  <c r="F12" i="43"/>
  <c r="E12" i="43"/>
  <c r="F14" i="43"/>
  <c r="I14" i="43"/>
  <c r="J14" i="43" s="1"/>
  <c r="E14" i="43"/>
  <c r="I16" i="43"/>
  <c r="J16" i="43" s="1"/>
  <c r="F16" i="43"/>
  <c r="E16" i="43"/>
  <c r="F18" i="43"/>
  <c r="I18" i="43"/>
  <c r="J18" i="43" s="1"/>
  <c r="E18" i="43"/>
  <c r="I20" i="43"/>
  <c r="J20" i="43" s="1"/>
  <c r="F20" i="43"/>
  <c r="E20" i="43"/>
  <c r="F22" i="43"/>
  <c r="I22" i="43"/>
  <c r="J22" i="43" s="1"/>
  <c r="E22" i="43"/>
  <c r="E43" i="43"/>
  <c r="I43" i="43"/>
  <c r="J43" i="43" s="1"/>
  <c r="F43" i="43"/>
  <c r="E47" i="43"/>
  <c r="I47" i="43"/>
  <c r="J47" i="43" s="1"/>
  <c r="F47" i="43"/>
  <c r="E51" i="43"/>
  <c r="I51" i="43"/>
  <c r="J51" i="43" s="1"/>
  <c r="F51" i="43"/>
  <c r="E55" i="43"/>
  <c r="I55" i="43"/>
  <c r="J55" i="43" s="1"/>
  <c r="F55" i="43"/>
  <c r="F24" i="43"/>
  <c r="E24" i="43"/>
  <c r="I24" i="43"/>
  <c r="J24" i="43" s="1"/>
  <c r="F26" i="43"/>
  <c r="E26" i="43"/>
  <c r="I26" i="43"/>
  <c r="J26" i="43" s="1"/>
  <c r="F28" i="43"/>
  <c r="E28" i="43"/>
  <c r="I28" i="43"/>
  <c r="J28" i="43" s="1"/>
  <c r="F30" i="43"/>
  <c r="E30" i="43"/>
  <c r="I30" i="43"/>
  <c r="J30" i="43" s="1"/>
  <c r="F32" i="43"/>
  <c r="E32" i="43"/>
  <c r="I32" i="43"/>
  <c r="J32" i="43" s="1"/>
  <c r="F34" i="43"/>
  <c r="E34" i="43"/>
  <c r="I34" i="43"/>
  <c r="J34" i="43" s="1"/>
  <c r="F36" i="43"/>
  <c r="E36" i="43"/>
  <c r="I36" i="43"/>
  <c r="J36" i="43" s="1"/>
  <c r="F38" i="43"/>
  <c r="E38" i="43"/>
  <c r="I38" i="43"/>
  <c r="J38" i="43" s="1"/>
  <c r="F40" i="43"/>
  <c r="E40" i="43"/>
  <c r="I40" i="43"/>
  <c r="J40" i="43" s="1"/>
  <c r="F42" i="43"/>
  <c r="E42" i="43"/>
  <c r="I42" i="43"/>
  <c r="J42" i="43" s="1"/>
  <c r="I46" i="43"/>
  <c r="J46" i="43" s="1"/>
  <c r="E46" i="43"/>
  <c r="F46" i="43"/>
  <c r="I50" i="43"/>
  <c r="J50" i="43" s="1"/>
  <c r="E50" i="43"/>
  <c r="F50" i="43"/>
  <c r="I54" i="43"/>
  <c r="J54" i="43" s="1"/>
  <c r="E54" i="43"/>
  <c r="F54" i="43"/>
  <c r="C58" i="43"/>
  <c r="F58" i="43" s="1"/>
  <c r="E7" i="43"/>
  <c r="I7" i="43"/>
  <c r="F7" i="43"/>
  <c r="I9" i="43"/>
  <c r="J9" i="43" s="1"/>
  <c r="E9" i="43"/>
  <c r="F9" i="43"/>
  <c r="E11" i="43"/>
  <c r="I11" i="43"/>
  <c r="J11" i="43" s="1"/>
  <c r="F11" i="43"/>
  <c r="I13" i="43"/>
  <c r="J13" i="43" s="1"/>
  <c r="E13" i="43"/>
  <c r="F13" i="43"/>
  <c r="E15" i="43"/>
  <c r="I15" i="43"/>
  <c r="J15" i="43" s="1"/>
  <c r="F15" i="43"/>
  <c r="I17" i="43"/>
  <c r="J17" i="43" s="1"/>
  <c r="E17" i="43"/>
  <c r="F17" i="43"/>
  <c r="E19" i="43"/>
  <c r="I19" i="43"/>
  <c r="J19" i="43" s="1"/>
  <c r="F19" i="43"/>
  <c r="I21" i="43"/>
  <c r="J21" i="43" s="1"/>
  <c r="E21" i="43"/>
  <c r="F21" i="43"/>
  <c r="E23" i="43"/>
  <c r="I23" i="43"/>
  <c r="J23" i="43" s="1"/>
  <c r="F23" i="43"/>
  <c r="E45" i="43"/>
  <c r="I45" i="43"/>
  <c r="J45" i="43" s="1"/>
  <c r="F45" i="43"/>
  <c r="E49" i="43"/>
  <c r="I49" i="43"/>
  <c r="J49" i="43" s="1"/>
  <c r="F49" i="43"/>
  <c r="E53" i="43"/>
  <c r="I53" i="43"/>
  <c r="J53" i="43" s="1"/>
  <c r="F53" i="43"/>
  <c r="E57" i="43"/>
  <c r="I57" i="43"/>
  <c r="J57" i="43" s="1"/>
  <c r="F57" i="43"/>
  <c r="F25" i="43"/>
  <c r="E25" i="43"/>
  <c r="I25" i="43"/>
  <c r="J25" i="43" s="1"/>
  <c r="F27" i="43"/>
  <c r="E27" i="43"/>
  <c r="I27" i="43"/>
  <c r="J27" i="43" s="1"/>
  <c r="F29" i="43"/>
  <c r="E29" i="43"/>
  <c r="I29" i="43"/>
  <c r="J29" i="43" s="1"/>
  <c r="F31" i="43"/>
  <c r="E31" i="43"/>
  <c r="I31" i="43"/>
  <c r="J31" i="43" s="1"/>
  <c r="F33" i="43"/>
  <c r="E33" i="43"/>
  <c r="I33" i="43"/>
  <c r="J33" i="43" s="1"/>
  <c r="F35" i="43"/>
  <c r="E35" i="43"/>
  <c r="I35" i="43"/>
  <c r="J35" i="43" s="1"/>
  <c r="F37" i="43"/>
  <c r="E37" i="43"/>
  <c r="I37" i="43"/>
  <c r="J37" i="43" s="1"/>
  <c r="F39" i="43"/>
  <c r="E39" i="43"/>
  <c r="I39" i="43"/>
  <c r="J39" i="43" s="1"/>
  <c r="F41" i="43"/>
  <c r="E41" i="43"/>
  <c r="I41" i="43"/>
  <c r="J41" i="43" s="1"/>
  <c r="I44" i="43"/>
  <c r="J44" i="43" s="1"/>
  <c r="E44" i="43"/>
  <c r="F44" i="43"/>
  <c r="I48" i="43"/>
  <c r="J48" i="43" s="1"/>
  <c r="E48" i="43"/>
  <c r="F48" i="43"/>
  <c r="I52" i="43"/>
  <c r="J52" i="43" s="1"/>
  <c r="E52" i="43"/>
  <c r="F52" i="43"/>
  <c r="I56" i="43"/>
  <c r="J56" i="43" s="1"/>
  <c r="E56" i="43"/>
  <c r="F56" i="43"/>
  <c r="O25" i="41"/>
  <c r="O23" i="41"/>
  <c r="O22" i="41"/>
  <c r="O21" i="41"/>
  <c r="O20" i="41"/>
  <c r="O19" i="41"/>
  <c r="O18" i="41"/>
  <c r="AT8" i="45" l="1"/>
  <c r="AT10" i="45"/>
  <c r="AT12" i="45"/>
  <c r="AT14" i="45"/>
  <c r="AT16" i="45"/>
  <c r="AT18" i="45"/>
  <c r="AT20" i="45"/>
  <c r="AT22" i="45"/>
  <c r="AT24" i="45"/>
  <c r="AT26" i="45"/>
  <c r="AT28" i="45"/>
  <c r="AT30" i="45"/>
  <c r="AT32" i="45"/>
  <c r="AT9" i="45"/>
  <c r="AT11" i="45"/>
  <c r="AT13" i="45"/>
  <c r="AT15" i="45"/>
  <c r="AT17" i="45"/>
  <c r="AT19" i="45"/>
  <c r="AT21" i="45"/>
  <c r="AT23" i="45"/>
  <c r="AT25" i="45"/>
  <c r="AT27" i="45"/>
  <c r="AT29" i="45"/>
  <c r="AT31" i="45"/>
  <c r="AT33" i="45"/>
  <c r="AT35" i="45"/>
  <c r="AT37" i="45"/>
  <c r="AT39" i="45"/>
  <c r="AT41" i="45"/>
  <c r="AT43" i="45"/>
  <c r="AT45" i="45"/>
  <c r="AT47" i="45"/>
  <c r="AT49" i="45"/>
  <c r="AT51" i="45"/>
  <c r="AT53" i="45"/>
  <c r="AT55" i="45"/>
  <c r="AT34" i="45"/>
  <c r="AT38" i="45"/>
  <c r="AT42" i="45"/>
  <c r="AT46" i="45"/>
  <c r="AT50" i="45"/>
  <c r="AT54" i="45"/>
  <c r="AT57" i="45"/>
  <c r="AT36" i="45"/>
  <c r="AT40" i="45"/>
  <c r="AT44" i="45"/>
  <c r="AT48" i="45"/>
  <c r="AT52" i="45"/>
  <c r="AT56" i="45"/>
  <c r="AT7" i="45"/>
  <c r="AV8" i="45"/>
  <c r="O8" i="47" s="1"/>
  <c r="AV10" i="45"/>
  <c r="O10" i="47" s="1"/>
  <c r="AV12" i="45"/>
  <c r="O12" i="47" s="1"/>
  <c r="AV14" i="45"/>
  <c r="O14" i="47" s="1"/>
  <c r="AV16" i="45"/>
  <c r="O16" i="47" s="1"/>
  <c r="AV18" i="45"/>
  <c r="O18" i="47" s="1"/>
  <c r="AV20" i="45"/>
  <c r="O20" i="47" s="1"/>
  <c r="AV22" i="45"/>
  <c r="O22" i="47" s="1"/>
  <c r="AV24" i="45"/>
  <c r="O24" i="47" s="1"/>
  <c r="AV26" i="45"/>
  <c r="O26" i="47" s="1"/>
  <c r="AV28" i="45"/>
  <c r="O28" i="47" s="1"/>
  <c r="AV30" i="45"/>
  <c r="O30" i="47" s="1"/>
  <c r="AV9" i="45"/>
  <c r="O9" i="47" s="1"/>
  <c r="AV11" i="45"/>
  <c r="O11" i="47" s="1"/>
  <c r="AV13" i="45"/>
  <c r="O13" i="47" s="1"/>
  <c r="AV15" i="45"/>
  <c r="O15" i="47" s="1"/>
  <c r="AV17" i="45"/>
  <c r="O17" i="47" s="1"/>
  <c r="AV19" i="45"/>
  <c r="O19" i="47" s="1"/>
  <c r="AV21" i="45"/>
  <c r="O21" i="47" s="1"/>
  <c r="AV23" i="45"/>
  <c r="O23" i="47" s="1"/>
  <c r="AV25" i="45"/>
  <c r="O25" i="47" s="1"/>
  <c r="AV27" i="45"/>
  <c r="O27" i="47" s="1"/>
  <c r="AV29" i="45"/>
  <c r="O29" i="47" s="1"/>
  <c r="AV31" i="45"/>
  <c r="O31" i="47" s="1"/>
  <c r="AV33" i="45"/>
  <c r="O33" i="47" s="1"/>
  <c r="AV35" i="45"/>
  <c r="O35" i="47" s="1"/>
  <c r="AV37" i="45"/>
  <c r="O37" i="47" s="1"/>
  <c r="AV39" i="45"/>
  <c r="O39" i="47" s="1"/>
  <c r="AV41" i="45"/>
  <c r="O41" i="47" s="1"/>
  <c r="AV43" i="45"/>
  <c r="O43" i="47" s="1"/>
  <c r="AV45" i="45"/>
  <c r="O45" i="47" s="1"/>
  <c r="AV47" i="45"/>
  <c r="O47" i="47" s="1"/>
  <c r="AV49" i="45"/>
  <c r="O49" i="47" s="1"/>
  <c r="AV51" i="45"/>
  <c r="O51" i="47" s="1"/>
  <c r="AV53" i="45"/>
  <c r="O53" i="47" s="1"/>
  <c r="AV55" i="45"/>
  <c r="O55" i="47" s="1"/>
  <c r="AV32" i="45"/>
  <c r="O32" i="47" s="1"/>
  <c r="AV36" i="45"/>
  <c r="O36" i="47" s="1"/>
  <c r="AV40" i="45"/>
  <c r="O40" i="47" s="1"/>
  <c r="AV44" i="45"/>
  <c r="O44" i="47" s="1"/>
  <c r="AV48" i="45"/>
  <c r="O48" i="47" s="1"/>
  <c r="AV52" i="45"/>
  <c r="O52" i="47" s="1"/>
  <c r="AV56" i="45"/>
  <c r="O56" i="47" s="1"/>
  <c r="AV57" i="45"/>
  <c r="O57" i="47" s="1"/>
  <c r="AV34" i="45"/>
  <c r="O34" i="47" s="1"/>
  <c r="AV38" i="45"/>
  <c r="O38" i="47" s="1"/>
  <c r="AV42" i="45"/>
  <c r="O42" i="47" s="1"/>
  <c r="AV46" i="45"/>
  <c r="O46" i="47" s="1"/>
  <c r="AV50" i="45"/>
  <c r="O50" i="47" s="1"/>
  <c r="AV54" i="45"/>
  <c r="O54" i="47" s="1"/>
  <c r="AV7" i="45"/>
  <c r="AX8" i="45"/>
  <c r="Q8" i="47" s="1"/>
  <c r="AX10" i="45"/>
  <c r="Q10" i="47" s="1"/>
  <c r="AX12" i="45"/>
  <c r="Q12" i="47" s="1"/>
  <c r="AX14" i="45"/>
  <c r="Q14" i="47" s="1"/>
  <c r="AX16" i="45"/>
  <c r="Q16" i="47" s="1"/>
  <c r="AX18" i="45"/>
  <c r="Q18" i="47" s="1"/>
  <c r="AX20" i="45"/>
  <c r="Q20" i="47" s="1"/>
  <c r="AX22" i="45"/>
  <c r="Q22" i="47" s="1"/>
  <c r="AX24" i="45"/>
  <c r="Q24" i="47" s="1"/>
  <c r="AX26" i="45"/>
  <c r="Q26" i="47" s="1"/>
  <c r="AX28" i="45"/>
  <c r="Q28" i="47" s="1"/>
  <c r="AX30" i="45"/>
  <c r="Q30" i="47" s="1"/>
  <c r="AX9" i="45"/>
  <c r="Q9" i="47" s="1"/>
  <c r="AX11" i="45"/>
  <c r="Q11" i="47" s="1"/>
  <c r="AX13" i="45"/>
  <c r="Q13" i="47" s="1"/>
  <c r="AX15" i="45"/>
  <c r="Q15" i="47" s="1"/>
  <c r="AX17" i="45"/>
  <c r="Q17" i="47" s="1"/>
  <c r="AX19" i="45"/>
  <c r="Q19" i="47" s="1"/>
  <c r="AX21" i="45"/>
  <c r="Q21" i="47" s="1"/>
  <c r="AX23" i="45"/>
  <c r="Q23" i="47" s="1"/>
  <c r="AX25" i="45"/>
  <c r="Q25" i="47" s="1"/>
  <c r="AX27" i="45"/>
  <c r="Q27" i="47" s="1"/>
  <c r="AX29" i="45"/>
  <c r="Q29" i="47" s="1"/>
  <c r="AX31" i="45"/>
  <c r="Q31" i="47" s="1"/>
  <c r="AX33" i="45"/>
  <c r="Q33" i="47" s="1"/>
  <c r="AX35" i="45"/>
  <c r="Q35" i="47" s="1"/>
  <c r="AX37" i="45"/>
  <c r="Q37" i="47" s="1"/>
  <c r="AX39" i="45"/>
  <c r="Q39" i="47" s="1"/>
  <c r="AX41" i="45"/>
  <c r="Q41" i="47" s="1"/>
  <c r="AX43" i="45"/>
  <c r="Q43" i="47" s="1"/>
  <c r="AX45" i="45"/>
  <c r="Q45" i="47" s="1"/>
  <c r="AX47" i="45"/>
  <c r="Q47" i="47" s="1"/>
  <c r="AX49" i="45"/>
  <c r="Q49" i="47" s="1"/>
  <c r="AX51" i="45"/>
  <c r="Q51" i="47" s="1"/>
  <c r="AX53" i="45"/>
  <c r="Q53" i="47" s="1"/>
  <c r="AX55" i="45"/>
  <c r="Q55" i="47" s="1"/>
  <c r="AX34" i="45"/>
  <c r="Q34" i="47" s="1"/>
  <c r="AX38" i="45"/>
  <c r="Q38" i="47" s="1"/>
  <c r="AX42" i="45"/>
  <c r="Q42" i="47" s="1"/>
  <c r="AX46" i="45"/>
  <c r="Q46" i="47" s="1"/>
  <c r="AX50" i="45"/>
  <c r="Q50" i="47" s="1"/>
  <c r="AX54" i="45"/>
  <c r="Q54" i="47" s="1"/>
  <c r="AX57" i="45"/>
  <c r="Q57" i="47" s="1"/>
  <c r="AX32" i="45"/>
  <c r="Q32" i="47" s="1"/>
  <c r="AX36" i="45"/>
  <c r="Q36" i="47" s="1"/>
  <c r="AX40" i="45"/>
  <c r="Q40" i="47" s="1"/>
  <c r="AX44" i="45"/>
  <c r="Q44" i="47" s="1"/>
  <c r="AX48" i="45"/>
  <c r="Q48" i="47" s="1"/>
  <c r="AX52" i="45"/>
  <c r="Q52" i="47" s="1"/>
  <c r="AX56" i="45"/>
  <c r="Q56" i="47" s="1"/>
  <c r="AX7" i="45"/>
  <c r="M6" i="36"/>
  <c r="BA8" i="45"/>
  <c r="T8" i="47" s="1"/>
  <c r="BA10" i="45"/>
  <c r="T10" i="47" s="1"/>
  <c r="BA12" i="45"/>
  <c r="T12" i="47" s="1"/>
  <c r="BA14" i="45"/>
  <c r="T14" i="47" s="1"/>
  <c r="BA16" i="45"/>
  <c r="T16" i="47" s="1"/>
  <c r="BA18" i="45"/>
  <c r="T18" i="47" s="1"/>
  <c r="BA20" i="45"/>
  <c r="T20" i="47" s="1"/>
  <c r="BA22" i="45"/>
  <c r="T22" i="47" s="1"/>
  <c r="BA24" i="45"/>
  <c r="T24" i="47" s="1"/>
  <c r="BA26" i="45"/>
  <c r="T26" i="47" s="1"/>
  <c r="BA28" i="45"/>
  <c r="T28" i="47" s="1"/>
  <c r="BA30" i="45"/>
  <c r="T30" i="47" s="1"/>
  <c r="BA9" i="45"/>
  <c r="T9" i="47" s="1"/>
  <c r="BA11" i="45"/>
  <c r="T11" i="47" s="1"/>
  <c r="BA13" i="45"/>
  <c r="T13" i="47" s="1"/>
  <c r="BA15" i="45"/>
  <c r="T15" i="47" s="1"/>
  <c r="BA17" i="45"/>
  <c r="T17" i="47" s="1"/>
  <c r="BA19" i="45"/>
  <c r="T19" i="47" s="1"/>
  <c r="BA21" i="45"/>
  <c r="T21" i="47" s="1"/>
  <c r="BA23" i="45"/>
  <c r="T23" i="47" s="1"/>
  <c r="BA25" i="45"/>
  <c r="T25" i="47" s="1"/>
  <c r="BA27" i="45"/>
  <c r="T27" i="47" s="1"/>
  <c r="BA29" i="45"/>
  <c r="T29" i="47" s="1"/>
  <c r="BA31" i="45"/>
  <c r="T31" i="47" s="1"/>
  <c r="BA33" i="45"/>
  <c r="T33" i="47" s="1"/>
  <c r="BA35" i="45"/>
  <c r="T35" i="47" s="1"/>
  <c r="BA37" i="45"/>
  <c r="T37" i="47" s="1"/>
  <c r="BA39" i="45"/>
  <c r="T39" i="47" s="1"/>
  <c r="BA41" i="45"/>
  <c r="T41" i="47" s="1"/>
  <c r="BA43" i="45"/>
  <c r="T43" i="47" s="1"/>
  <c r="BA45" i="45"/>
  <c r="T45" i="47" s="1"/>
  <c r="BA47" i="45"/>
  <c r="T47" i="47" s="1"/>
  <c r="BA49" i="45"/>
  <c r="T49" i="47" s="1"/>
  <c r="BA51" i="45"/>
  <c r="T51" i="47" s="1"/>
  <c r="BA53" i="45"/>
  <c r="T53" i="47" s="1"/>
  <c r="BA55" i="45"/>
  <c r="T55" i="47" s="1"/>
  <c r="BA32" i="45"/>
  <c r="T32" i="47" s="1"/>
  <c r="BA36" i="45"/>
  <c r="T36" i="47" s="1"/>
  <c r="BA40" i="45"/>
  <c r="T40" i="47" s="1"/>
  <c r="BA44" i="45"/>
  <c r="T44" i="47" s="1"/>
  <c r="BA48" i="45"/>
  <c r="T48" i="47" s="1"/>
  <c r="BA52" i="45"/>
  <c r="T52" i="47" s="1"/>
  <c r="BA57" i="45"/>
  <c r="T57" i="47" s="1"/>
  <c r="BA34" i="45"/>
  <c r="T34" i="47" s="1"/>
  <c r="BA38" i="45"/>
  <c r="T38" i="47" s="1"/>
  <c r="BA42" i="45"/>
  <c r="T42" i="47" s="1"/>
  <c r="BA46" i="45"/>
  <c r="T46" i="47" s="1"/>
  <c r="BA50" i="45"/>
  <c r="T50" i="47" s="1"/>
  <c r="BA54" i="45"/>
  <c r="T54" i="47" s="1"/>
  <c r="BA56" i="45"/>
  <c r="T56" i="47" s="1"/>
  <c r="BA7" i="45"/>
  <c r="AU9" i="45"/>
  <c r="N9" i="47" s="1"/>
  <c r="AU11" i="45"/>
  <c r="N11" i="47" s="1"/>
  <c r="AU13" i="45"/>
  <c r="N13" i="47" s="1"/>
  <c r="AU15" i="45"/>
  <c r="N15" i="47" s="1"/>
  <c r="AU17" i="45"/>
  <c r="N17" i="47" s="1"/>
  <c r="AU19" i="45"/>
  <c r="N19" i="47" s="1"/>
  <c r="AU21" i="45"/>
  <c r="N21" i="47" s="1"/>
  <c r="AU23" i="45"/>
  <c r="N23" i="47" s="1"/>
  <c r="AU25" i="45"/>
  <c r="N25" i="47" s="1"/>
  <c r="AU27" i="45"/>
  <c r="N27" i="47" s="1"/>
  <c r="AU29" i="45"/>
  <c r="N29" i="47" s="1"/>
  <c r="AU31" i="45"/>
  <c r="N31" i="47" s="1"/>
  <c r="AU8" i="45"/>
  <c r="N8" i="47" s="1"/>
  <c r="AU10" i="45"/>
  <c r="N10" i="47" s="1"/>
  <c r="AU12" i="45"/>
  <c r="N12" i="47" s="1"/>
  <c r="AU14" i="45"/>
  <c r="N14" i="47" s="1"/>
  <c r="AU16" i="45"/>
  <c r="N16" i="47" s="1"/>
  <c r="AU18" i="45"/>
  <c r="N18" i="47" s="1"/>
  <c r="AU20" i="45"/>
  <c r="N20" i="47" s="1"/>
  <c r="AU22" i="45"/>
  <c r="N22" i="47" s="1"/>
  <c r="AU24" i="45"/>
  <c r="N24" i="47" s="1"/>
  <c r="AU26" i="45"/>
  <c r="N26" i="47" s="1"/>
  <c r="AU28" i="45"/>
  <c r="N28" i="47" s="1"/>
  <c r="AU30" i="45"/>
  <c r="N30" i="47" s="1"/>
  <c r="AU32" i="45"/>
  <c r="N32" i="47" s="1"/>
  <c r="AU34" i="45"/>
  <c r="N34" i="47" s="1"/>
  <c r="AU36" i="45"/>
  <c r="N36" i="47" s="1"/>
  <c r="AU38" i="45"/>
  <c r="N38" i="47" s="1"/>
  <c r="AU40" i="45"/>
  <c r="N40" i="47" s="1"/>
  <c r="AU42" i="45"/>
  <c r="N42" i="47" s="1"/>
  <c r="AU44" i="45"/>
  <c r="N44" i="47" s="1"/>
  <c r="AU46" i="45"/>
  <c r="N46" i="47" s="1"/>
  <c r="AU48" i="45"/>
  <c r="N48" i="47" s="1"/>
  <c r="AU50" i="45"/>
  <c r="N50" i="47" s="1"/>
  <c r="AU52" i="45"/>
  <c r="N52" i="47" s="1"/>
  <c r="AU54" i="45"/>
  <c r="N54" i="47" s="1"/>
  <c r="AU56" i="45"/>
  <c r="N56" i="47" s="1"/>
  <c r="AU35" i="45"/>
  <c r="N35" i="47" s="1"/>
  <c r="AU39" i="45"/>
  <c r="N39" i="47" s="1"/>
  <c r="AU43" i="45"/>
  <c r="N43" i="47" s="1"/>
  <c r="AU47" i="45"/>
  <c r="N47" i="47" s="1"/>
  <c r="AU51" i="45"/>
  <c r="N51" i="47" s="1"/>
  <c r="AU55" i="45"/>
  <c r="N55" i="47" s="1"/>
  <c r="AU7" i="45"/>
  <c r="AU33" i="45"/>
  <c r="N33" i="47" s="1"/>
  <c r="AU37" i="45"/>
  <c r="N37" i="47" s="1"/>
  <c r="AU41" i="45"/>
  <c r="N41" i="47" s="1"/>
  <c r="AU45" i="45"/>
  <c r="N45" i="47" s="1"/>
  <c r="AU49" i="45"/>
  <c r="N49" i="47" s="1"/>
  <c r="AU53" i="45"/>
  <c r="N53" i="47" s="1"/>
  <c r="AU57" i="45"/>
  <c r="N57" i="47" s="1"/>
  <c r="AW9" i="45"/>
  <c r="P9" i="47" s="1"/>
  <c r="AW11" i="45"/>
  <c r="P11" i="47" s="1"/>
  <c r="AW13" i="45"/>
  <c r="P13" i="47" s="1"/>
  <c r="AW15" i="45"/>
  <c r="P15" i="47" s="1"/>
  <c r="AW17" i="45"/>
  <c r="P17" i="47" s="1"/>
  <c r="AW19" i="45"/>
  <c r="P19" i="47" s="1"/>
  <c r="AW21" i="45"/>
  <c r="P21" i="47" s="1"/>
  <c r="AW23" i="45"/>
  <c r="P23" i="47" s="1"/>
  <c r="AW25" i="45"/>
  <c r="P25" i="47" s="1"/>
  <c r="AW27" i="45"/>
  <c r="P27" i="47" s="1"/>
  <c r="AW29" i="45"/>
  <c r="P29" i="47" s="1"/>
  <c r="AW31" i="45"/>
  <c r="P31" i="47" s="1"/>
  <c r="AW8" i="45"/>
  <c r="P8" i="47" s="1"/>
  <c r="AW10" i="45"/>
  <c r="P10" i="47" s="1"/>
  <c r="AW12" i="45"/>
  <c r="P12" i="47" s="1"/>
  <c r="AW14" i="45"/>
  <c r="P14" i="47" s="1"/>
  <c r="AW16" i="45"/>
  <c r="P16" i="47" s="1"/>
  <c r="AW18" i="45"/>
  <c r="P18" i="47" s="1"/>
  <c r="AW20" i="45"/>
  <c r="P20" i="47" s="1"/>
  <c r="AW22" i="45"/>
  <c r="P22" i="47" s="1"/>
  <c r="AW24" i="45"/>
  <c r="P24" i="47" s="1"/>
  <c r="AW26" i="45"/>
  <c r="P26" i="47" s="1"/>
  <c r="AW28" i="45"/>
  <c r="P28" i="47" s="1"/>
  <c r="AW30" i="45"/>
  <c r="P30" i="47" s="1"/>
  <c r="AW32" i="45"/>
  <c r="P32" i="47" s="1"/>
  <c r="AW34" i="45"/>
  <c r="P34" i="47" s="1"/>
  <c r="AW36" i="45"/>
  <c r="P36" i="47" s="1"/>
  <c r="AW38" i="45"/>
  <c r="P38" i="47" s="1"/>
  <c r="AW40" i="45"/>
  <c r="P40" i="47" s="1"/>
  <c r="AW42" i="45"/>
  <c r="P42" i="47" s="1"/>
  <c r="AW44" i="45"/>
  <c r="P44" i="47" s="1"/>
  <c r="AW46" i="45"/>
  <c r="P46" i="47" s="1"/>
  <c r="AW48" i="45"/>
  <c r="P48" i="47" s="1"/>
  <c r="AW50" i="45"/>
  <c r="P50" i="47" s="1"/>
  <c r="AW52" i="45"/>
  <c r="P52" i="47" s="1"/>
  <c r="AW54" i="45"/>
  <c r="P54" i="47" s="1"/>
  <c r="AW56" i="45"/>
  <c r="P56" i="47" s="1"/>
  <c r="AW33" i="45"/>
  <c r="P33" i="47" s="1"/>
  <c r="AW37" i="45"/>
  <c r="P37" i="47" s="1"/>
  <c r="AW41" i="45"/>
  <c r="P41" i="47" s="1"/>
  <c r="AW45" i="45"/>
  <c r="P45" i="47" s="1"/>
  <c r="AW49" i="45"/>
  <c r="P49" i="47" s="1"/>
  <c r="AW53" i="45"/>
  <c r="P53" i="47" s="1"/>
  <c r="AW7" i="45"/>
  <c r="AW35" i="45"/>
  <c r="P35" i="47" s="1"/>
  <c r="AW39" i="45"/>
  <c r="P39" i="47" s="1"/>
  <c r="AW43" i="45"/>
  <c r="P43" i="47" s="1"/>
  <c r="AW47" i="45"/>
  <c r="P47" i="47" s="1"/>
  <c r="AW51" i="45"/>
  <c r="P51" i="47" s="1"/>
  <c r="AW55" i="45"/>
  <c r="P55" i="47" s="1"/>
  <c r="AW57" i="45"/>
  <c r="P57" i="47" s="1"/>
  <c r="AY9" i="45"/>
  <c r="R9" i="47" s="1"/>
  <c r="AY11" i="45"/>
  <c r="R11" i="47" s="1"/>
  <c r="AY13" i="45"/>
  <c r="R13" i="47" s="1"/>
  <c r="AY15" i="45"/>
  <c r="R15" i="47" s="1"/>
  <c r="AY17" i="45"/>
  <c r="R17" i="47" s="1"/>
  <c r="AY19" i="45"/>
  <c r="R19" i="47" s="1"/>
  <c r="AY21" i="45"/>
  <c r="R21" i="47" s="1"/>
  <c r="AY23" i="45"/>
  <c r="R23" i="47" s="1"/>
  <c r="AY25" i="45"/>
  <c r="R25" i="47" s="1"/>
  <c r="AY27" i="45"/>
  <c r="R27" i="47" s="1"/>
  <c r="AY29" i="45"/>
  <c r="R29" i="47" s="1"/>
  <c r="AY31" i="45"/>
  <c r="R31" i="47" s="1"/>
  <c r="AY8" i="45"/>
  <c r="R8" i="47" s="1"/>
  <c r="AY10" i="45"/>
  <c r="R10" i="47" s="1"/>
  <c r="AY12" i="45"/>
  <c r="R12" i="47" s="1"/>
  <c r="AY14" i="45"/>
  <c r="R14" i="47" s="1"/>
  <c r="AY16" i="45"/>
  <c r="R16" i="47" s="1"/>
  <c r="AY18" i="45"/>
  <c r="R18" i="47" s="1"/>
  <c r="AY20" i="45"/>
  <c r="R20" i="47" s="1"/>
  <c r="AY22" i="45"/>
  <c r="R22" i="47" s="1"/>
  <c r="AY24" i="45"/>
  <c r="R24" i="47" s="1"/>
  <c r="AY26" i="45"/>
  <c r="R26" i="47" s="1"/>
  <c r="AY28" i="45"/>
  <c r="R28" i="47" s="1"/>
  <c r="AY30" i="45"/>
  <c r="R30" i="47" s="1"/>
  <c r="AY32" i="45"/>
  <c r="R32" i="47" s="1"/>
  <c r="AY34" i="45"/>
  <c r="R34" i="47" s="1"/>
  <c r="AY36" i="45"/>
  <c r="R36" i="47" s="1"/>
  <c r="AY38" i="45"/>
  <c r="R38" i="47" s="1"/>
  <c r="AY40" i="45"/>
  <c r="R40" i="47" s="1"/>
  <c r="AY42" i="45"/>
  <c r="R42" i="47" s="1"/>
  <c r="AY44" i="45"/>
  <c r="R44" i="47" s="1"/>
  <c r="AY46" i="45"/>
  <c r="R46" i="47" s="1"/>
  <c r="AY48" i="45"/>
  <c r="R48" i="47" s="1"/>
  <c r="AY50" i="45"/>
  <c r="R50" i="47" s="1"/>
  <c r="AY52" i="45"/>
  <c r="R52" i="47" s="1"/>
  <c r="AY54" i="45"/>
  <c r="R54" i="47" s="1"/>
  <c r="AY35" i="45"/>
  <c r="R35" i="47" s="1"/>
  <c r="AY39" i="45"/>
  <c r="R39" i="47" s="1"/>
  <c r="AY43" i="45"/>
  <c r="R43" i="47" s="1"/>
  <c r="AY47" i="45"/>
  <c r="R47" i="47" s="1"/>
  <c r="AY51" i="45"/>
  <c r="R51" i="47" s="1"/>
  <c r="AY55" i="45"/>
  <c r="R55" i="47" s="1"/>
  <c r="AY56" i="45"/>
  <c r="R56" i="47" s="1"/>
  <c r="AY7" i="45"/>
  <c r="AY33" i="45"/>
  <c r="R33" i="47" s="1"/>
  <c r="AY37" i="45"/>
  <c r="R37" i="47" s="1"/>
  <c r="AY41" i="45"/>
  <c r="R41" i="47" s="1"/>
  <c r="AY45" i="45"/>
  <c r="R45" i="47" s="1"/>
  <c r="AY49" i="45"/>
  <c r="R49" i="47" s="1"/>
  <c r="AY53" i="45"/>
  <c r="R53" i="47" s="1"/>
  <c r="AY57" i="45"/>
  <c r="R57" i="47" s="1"/>
  <c r="G56" i="43"/>
  <c r="H56" i="43" s="1"/>
  <c r="L56" i="43" s="1"/>
  <c r="G48" i="43"/>
  <c r="H48" i="43" s="1"/>
  <c r="L48" i="43" s="1"/>
  <c r="G41" i="43"/>
  <c r="H41" i="43"/>
  <c r="G37" i="43"/>
  <c r="H37" i="43" s="1"/>
  <c r="L37" i="43" s="1"/>
  <c r="G33" i="43"/>
  <c r="H33" i="43" s="1"/>
  <c r="L33" i="43" s="1"/>
  <c r="G29" i="43"/>
  <c r="H29" i="43" s="1"/>
  <c r="L29" i="43" s="1"/>
  <c r="G25" i="43"/>
  <c r="H25" i="43" s="1"/>
  <c r="L25" i="43" s="1"/>
  <c r="H53" i="43"/>
  <c r="G53" i="43"/>
  <c r="H45" i="43"/>
  <c r="G45" i="43"/>
  <c r="G21" i="43"/>
  <c r="H21" i="43" s="1"/>
  <c r="L21" i="43" s="1"/>
  <c r="G17" i="43"/>
  <c r="H17" i="43"/>
  <c r="L17" i="43" s="1"/>
  <c r="G13" i="43"/>
  <c r="H13" i="43"/>
  <c r="L13" i="43" s="1"/>
  <c r="G9" i="43"/>
  <c r="H9" i="43" s="1"/>
  <c r="L9" i="43" s="1"/>
  <c r="I58" i="43"/>
  <c r="J7" i="43"/>
  <c r="G50" i="43"/>
  <c r="H50" i="43" s="1"/>
  <c r="L50" i="43" s="1"/>
  <c r="G42" i="43"/>
  <c r="H42" i="43" s="1"/>
  <c r="L42" i="43" s="1"/>
  <c r="G38" i="43"/>
  <c r="H38" i="43" s="1"/>
  <c r="L38" i="43" s="1"/>
  <c r="G34" i="43"/>
  <c r="H34" i="43" s="1"/>
  <c r="L34" i="43" s="1"/>
  <c r="G30" i="43"/>
  <c r="H30" i="43" s="1"/>
  <c r="L30" i="43" s="1"/>
  <c r="G26" i="43"/>
  <c r="H26" i="43" s="1"/>
  <c r="L26" i="43" s="1"/>
  <c r="H55" i="43"/>
  <c r="G55" i="43"/>
  <c r="H47" i="43"/>
  <c r="G47" i="43"/>
  <c r="G22" i="43"/>
  <c r="H22" i="43" s="1"/>
  <c r="L22" i="43" s="1"/>
  <c r="G20" i="43"/>
  <c r="H20" i="43" s="1"/>
  <c r="L20" i="43" s="1"/>
  <c r="G18" i="43"/>
  <c r="H18" i="43" s="1"/>
  <c r="L18" i="43" s="1"/>
  <c r="G16" i="43"/>
  <c r="H16" i="43" s="1"/>
  <c r="L16" i="43" s="1"/>
  <c r="G14" i="43"/>
  <c r="H14" i="43" s="1"/>
  <c r="L14" i="43" s="1"/>
  <c r="G12" i="43"/>
  <c r="H12" i="43"/>
  <c r="G10" i="43"/>
  <c r="H10" i="43"/>
  <c r="G8" i="43"/>
  <c r="H8" i="43" s="1"/>
  <c r="L8" i="43" s="1"/>
  <c r="H52" i="43"/>
  <c r="G52" i="43"/>
  <c r="G44" i="43"/>
  <c r="H44" i="43" s="1"/>
  <c r="L44" i="43" s="1"/>
  <c r="G39" i="43"/>
  <c r="H39" i="43"/>
  <c r="L39" i="43" s="1"/>
  <c r="G35" i="43"/>
  <c r="H35" i="43" s="1"/>
  <c r="L35" i="43" s="1"/>
  <c r="G31" i="43"/>
  <c r="H31" i="43" s="1"/>
  <c r="L31" i="43" s="1"/>
  <c r="G27" i="43"/>
  <c r="H27" i="43" s="1"/>
  <c r="L27" i="43" s="1"/>
  <c r="G57" i="43"/>
  <c r="H57" i="43" s="1"/>
  <c r="L57" i="43" s="1"/>
  <c r="G49" i="43"/>
  <c r="H49" i="43" s="1"/>
  <c r="L49" i="43" s="1"/>
  <c r="G23" i="43"/>
  <c r="H23" i="43" s="1"/>
  <c r="L23" i="43" s="1"/>
  <c r="G19" i="43"/>
  <c r="H19" i="43" s="1"/>
  <c r="L19" i="43" s="1"/>
  <c r="G15" i="43"/>
  <c r="H15" i="43" s="1"/>
  <c r="L15" i="43" s="1"/>
  <c r="G11" i="43"/>
  <c r="H11" i="43" s="1"/>
  <c r="L11" i="43" s="1"/>
  <c r="G7" i="43"/>
  <c r="E58" i="43"/>
  <c r="H54" i="43"/>
  <c r="G54" i="43"/>
  <c r="G46" i="43"/>
  <c r="H46" i="43" s="1"/>
  <c r="L46" i="43" s="1"/>
  <c r="G40" i="43"/>
  <c r="H40" i="43" s="1"/>
  <c r="L40" i="43" s="1"/>
  <c r="G36" i="43"/>
  <c r="H36" i="43" s="1"/>
  <c r="L36" i="43" s="1"/>
  <c r="G32" i="43"/>
  <c r="H32" i="43" s="1"/>
  <c r="L32" i="43" s="1"/>
  <c r="G28" i="43"/>
  <c r="H28" i="43"/>
  <c r="L28" i="43" s="1"/>
  <c r="G24" i="43"/>
  <c r="H24" i="43"/>
  <c r="G51" i="43"/>
  <c r="H51" i="43" s="1"/>
  <c r="L51" i="43" s="1"/>
  <c r="G43" i="43"/>
  <c r="H43" i="43" s="1"/>
  <c r="L43" i="43" s="1"/>
  <c r="C59" i="1"/>
  <c r="B59" i="1"/>
  <c r="R7" i="47" l="1"/>
  <c r="R58" i="47" s="1"/>
  <c r="AY58" i="45"/>
  <c r="N7" i="47"/>
  <c r="N58" i="47" s="1"/>
  <c r="AU58" i="45"/>
  <c r="T7" i="47"/>
  <c r="T58" i="47" s="1"/>
  <c r="BA58" i="45"/>
  <c r="Q7" i="47"/>
  <c r="Q58" i="47" s="1"/>
  <c r="AX58" i="45"/>
  <c r="M7" i="47"/>
  <c r="BB7" i="45"/>
  <c r="AT58" i="45"/>
  <c r="BB52" i="45"/>
  <c r="M52" i="47"/>
  <c r="BB44" i="45"/>
  <c r="M44" i="47"/>
  <c r="M36" i="47"/>
  <c r="U36" i="47" s="1"/>
  <c r="BB36" i="45"/>
  <c r="BB54" i="45"/>
  <c r="M54" i="47"/>
  <c r="BB46" i="45"/>
  <c r="M46" i="47"/>
  <c r="BB38" i="45"/>
  <c r="M38" i="47"/>
  <c r="U38" i="47" s="1"/>
  <c r="M55" i="47"/>
  <c r="U55" i="47" s="1"/>
  <c r="BB55" i="45"/>
  <c r="M51" i="47"/>
  <c r="U51" i="47" s="1"/>
  <c r="BB51" i="45"/>
  <c r="M47" i="47"/>
  <c r="U47" i="47" s="1"/>
  <c r="BB47" i="45"/>
  <c r="M43" i="47"/>
  <c r="BB43" i="45"/>
  <c r="M39" i="47"/>
  <c r="BB39" i="45"/>
  <c r="M35" i="47"/>
  <c r="U35" i="47" s="1"/>
  <c r="BB35" i="45"/>
  <c r="M31" i="47"/>
  <c r="U31" i="47" s="1"/>
  <c r="BB31" i="45"/>
  <c r="M27" i="47"/>
  <c r="U27" i="47" s="1"/>
  <c r="BB27" i="45"/>
  <c r="M23" i="47"/>
  <c r="U23" i="47" s="1"/>
  <c r="BB23" i="45"/>
  <c r="M19" i="47"/>
  <c r="U19" i="47" s="1"/>
  <c r="BB19" i="45"/>
  <c r="M15" i="47"/>
  <c r="U15" i="47" s="1"/>
  <c r="BB15" i="45"/>
  <c r="M11" i="47"/>
  <c r="U11" i="47" s="1"/>
  <c r="BB11" i="45"/>
  <c r="BB32" i="45"/>
  <c r="M32" i="47"/>
  <c r="U32" i="47" s="1"/>
  <c r="M28" i="47"/>
  <c r="U28" i="47" s="1"/>
  <c r="BB28" i="45"/>
  <c r="BB24" i="45"/>
  <c r="M24" i="47"/>
  <c r="U24" i="47" s="1"/>
  <c r="M20" i="47"/>
  <c r="U20" i="47" s="1"/>
  <c r="BB20" i="45"/>
  <c r="M16" i="47"/>
  <c r="U16" i="47" s="1"/>
  <c r="BB16" i="45"/>
  <c r="M12" i="47"/>
  <c r="U12" i="47" s="1"/>
  <c r="BB12" i="45"/>
  <c r="M8" i="47"/>
  <c r="U8" i="47" s="1"/>
  <c r="BB8" i="45"/>
  <c r="P7" i="47"/>
  <c r="P58" i="47" s="1"/>
  <c r="AW58" i="45"/>
  <c r="O7" i="47"/>
  <c r="O58" i="47" s="1"/>
  <c r="AV58" i="45"/>
  <c r="BB56" i="45"/>
  <c r="M56" i="47"/>
  <c r="BB48" i="45"/>
  <c r="M48" i="47"/>
  <c r="BB40" i="45"/>
  <c r="M40" i="47"/>
  <c r="M57" i="47"/>
  <c r="U57" i="47" s="1"/>
  <c r="BB57" i="45"/>
  <c r="BB50" i="45"/>
  <c r="M50" i="47"/>
  <c r="BB42" i="45"/>
  <c r="M42" i="47"/>
  <c r="M34" i="47"/>
  <c r="U34" i="47" s="1"/>
  <c r="BB34" i="45"/>
  <c r="M53" i="47"/>
  <c r="U53" i="47" s="1"/>
  <c r="BB53" i="45"/>
  <c r="M49" i="47"/>
  <c r="U49" i="47" s="1"/>
  <c r="BB49" i="45"/>
  <c r="M45" i="47"/>
  <c r="U45" i="47" s="1"/>
  <c r="BB45" i="45"/>
  <c r="M41" i="47"/>
  <c r="BB41" i="45"/>
  <c r="M37" i="47"/>
  <c r="U37" i="47" s="1"/>
  <c r="BB37" i="45"/>
  <c r="M33" i="47"/>
  <c r="BB33" i="45"/>
  <c r="M29" i="47"/>
  <c r="U29" i="47" s="1"/>
  <c r="BB29" i="45"/>
  <c r="M25" i="47"/>
  <c r="U25" i="47" s="1"/>
  <c r="BB25" i="45"/>
  <c r="M21" i="47"/>
  <c r="U21" i="47" s="1"/>
  <c r="BB21" i="45"/>
  <c r="M17" i="47"/>
  <c r="U17" i="47" s="1"/>
  <c r="BB17" i="45"/>
  <c r="M13" i="47"/>
  <c r="U13" i="47" s="1"/>
  <c r="BB13" i="45"/>
  <c r="M9" i="47"/>
  <c r="U9" i="47" s="1"/>
  <c r="BB9" i="45"/>
  <c r="BB30" i="45"/>
  <c r="M30" i="47"/>
  <c r="U30" i="47" s="1"/>
  <c r="BB26" i="45"/>
  <c r="M26" i="47"/>
  <c r="U26" i="47" s="1"/>
  <c r="BB22" i="45"/>
  <c r="M22" i="47"/>
  <c r="U22" i="47" s="1"/>
  <c r="M18" i="47"/>
  <c r="U18" i="47" s="1"/>
  <c r="BB18" i="45"/>
  <c r="M14" i="47"/>
  <c r="U14" i="47" s="1"/>
  <c r="BB14" i="45"/>
  <c r="M10" i="47"/>
  <c r="U10" i="47" s="1"/>
  <c r="BB10" i="45"/>
  <c r="M32" i="43"/>
  <c r="M11" i="43"/>
  <c r="M19" i="43"/>
  <c r="M49" i="43"/>
  <c r="M35" i="43"/>
  <c r="M8" i="43"/>
  <c r="M16" i="43"/>
  <c r="M20" i="43"/>
  <c r="M26" i="43"/>
  <c r="M42" i="43"/>
  <c r="M33" i="43"/>
  <c r="M51" i="43"/>
  <c r="M40" i="43"/>
  <c r="M15" i="43"/>
  <c r="M23" i="43"/>
  <c r="M27" i="43"/>
  <c r="M44" i="43"/>
  <c r="M14" i="43"/>
  <c r="M18" i="43"/>
  <c r="M22" i="43"/>
  <c r="M34" i="43"/>
  <c r="M25" i="43"/>
  <c r="M56" i="43"/>
  <c r="M43" i="43"/>
  <c r="M28" i="43"/>
  <c r="M36" i="43"/>
  <c r="M46" i="43"/>
  <c r="G58" i="43"/>
  <c r="M57" i="43"/>
  <c r="M31" i="43"/>
  <c r="M39" i="43"/>
  <c r="M30" i="43"/>
  <c r="M38" i="43"/>
  <c r="M50" i="43"/>
  <c r="M9" i="43"/>
  <c r="M13" i="43"/>
  <c r="M17" i="43"/>
  <c r="M21" i="43"/>
  <c r="M29" i="43"/>
  <c r="M37" i="43"/>
  <c r="M48" i="43"/>
  <c r="H7" i="43"/>
  <c r="J58" i="43"/>
  <c r="O26" i="41"/>
  <c r="M58" i="47" l="1"/>
  <c r="U7" i="47"/>
  <c r="BB58" i="45"/>
  <c r="H58" i="43"/>
  <c r="K4" i="43" s="1"/>
  <c r="L7" i="43"/>
  <c r="B58" i="28"/>
  <c r="M7" i="43" l="1"/>
  <c r="K56" i="43"/>
  <c r="K41" i="43"/>
  <c r="L41" i="43" s="1"/>
  <c r="K33" i="43"/>
  <c r="K25" i="43"/>
  <c r="K49" i="43"/>
  <c r="K21" i="43"/>
  <c r="K17" i="43"/>
  <c r="K13" i="43"/>
  <c r="K9" i="43"/>
  <c r="K42" i="43"/>
  <c r="K34" i="43"/>
  <c r="K26" i="43"/>
  <c r="K43" i="43"/>
  <c r="K44" i="43"/>
  <c r="K35" i="43"/>
  <c r="K27" i="43"/>
  <c r="K45" i="43"/>
  <c r="L45" i="43" s="1"/>
  <c r="K54" i="43"/>
  <c r="L54" i="43" s="1"/>
  <c r="K40" i="43"/>
  <c r="K32" i="43"/>
  <c r="K24" i="43"/>
  <c r="L24" i="43" s="1"/>
  <c r="K47" i="43"/>
  <c r="L47" i="43" s="1"/>
  <c r="K20" i="43"/>
  <c r="K16" i="43"/>
  <c r="K12" i="43"/>
  <c r="L12" i="43" s="1"/>
  <c r="K8" i="43"/>
  <c r="K48" i="43"/>
  <c r="K37" i="43"/>
  <c r="K29" i="43"/>
  <c r="K57" i="43"/>
  <c r="K23" i="43"/>
  <c r="K19" i="43"/>
  <c r="K15" i="43"/>
  <c r="K11" i="43"/>
  <c r="K50" i="43"/>
  <c r="K38" i="43"/>
  <c r="K30" i="43"/>
  <c r="K51" i="43"/>
  <c r="K52" i="43"/>
  <c r="L52" i="43" s="1"/>
  <c r="K39" i="43"/>
  <c r="K31" i="43"/>
  <c r="K53" i="43"/>
  <c r="L53" i="43" s="1"/>
  <c r="K46" i="43"/>
  <c r="K36" i="43"/>
  <c r="K28" i="43"/>
  <c r="K55" i="43"/>
  <c r="L55" i="43" s="1"/>
  <c r="K22" i="43"/>
  <c r="K18" i="43"/>
  <c r="K14" i="43"/>
  <c r="K10" i="43"/>
  <c r="L10" i="43" s="1"/>
  <c r="K7" i="43"/>
  <c r="AD58" i="1"/>
  <c r="AC58" i="1"/>
  <c r="AB58" i="1"/>
  <c r="AA58" i="1"/>
  <c r="AD57" i="1"/>
  <c r="AC57" i="1"/>
  <c r="AB57" i="1"/>
  <c r="AA57" i="1"/>
  <c r="AD56" i="1"/>
  <c r="AC56" i="1"/>
  <c r="AB56" i="1"/>
  <c r="AA56" i="1"/>
  <c r="AE56" i="1" s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E53" i="1" s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E50" i="1" s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E47" i="1" s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E44" i="1" s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E41" i="1" s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E38" i="1" s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E35" i="1" s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E32" i="1" s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E29" i="1" s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E26" i="1" s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E20" i="1" s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E17" i="1" s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E14" i="1" s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E11" i="1" s="1"/>
  <c r="AD10" i="1"/>
  <c r="AC10" i="1"/>
  <c r="AB10" i="1"/>
  <c r="AA10" i="1"/>
  <c r="AD9" i="1"/>
  <c r="AC9" i="1"/>
  <c r="AB9" i="1"/>
  <c r="AA9" i="1"/>
  <c r="AD8" i="1"/>
  <c r="AC8" i="1"/>
  <c r="AB8" i="1"/>
  <c r="AA8" i="1"/>
  <c r="U58" i="1"/>
  <c r="T58" i="1"/>
  <c r="S58" i="1"/>
  <c r="R58" i="1"/>
  <c r="V58" i="1" s="1"/>
  <c r="U57" i="1"/>
  <c r="T57" i="1"/>
  <c r="S57" i="1"/>
  <c r="R57" i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V45" i="1" s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V42" i="1" s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V21" i="1" s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T8" i="1"/>
  <c r="S8" i="1"/>
  <c r="R8" i="1"/>
  <c r="V57" i="1" l="1"/>
  <c r="AE9" i="1"/>
  <c r="AE12" i="1"/>
  <c r="AE15" i="1"/>
  <c r="AE18" i="1"/>
  <c r="AE21" i="1"/>
  <c r="AE27" i="1"/>
  <c r="AE30" i="1"/>
  <c r="AF30" i="1" s="1"/>
  <c r="AE33" i="1"/>
  <c r="AG33" i="1" s="1"/>
  <c r="AH33" i="1" s="1"/>
  <c r="AE36" i="1"/>
  <c r="AE39" i="1"/>
  <c r="AG39" i="1" s="1"/>
  <c r="AH39" i="1" s="1"/>
  <c r="AE42" i="1"/>
  <c r="AF42" i="1" s="1"/>
  <c r="AE45" i="1"/>
  <c r="AE48" i="1"/>
  <c r="AF48" i="1" s="1"/>
  <c r="AE51" i="1"/>
  <c r="AE54" i="1"/>
  <c r="AE57" i="1"/>
  <c r="AE10" i="1"/>
  <c r="AE13" i="1"/>
  <c r="AE16" i="1"/>
  <c r="AG16" i="1" s="1"/>
  <c r="AH16" i="1" s="1"/>
  <c r="AE19" i="1"/>
  <c r="AF19" i="1" s="1"/>
  <c r="AE22" i="1"/>
  <c r="AE25" i="1"/>
  <c r="AF25" i="1" s="1"/>
  <c r="AE28" i="1"/>
  <c r="AE31" i="1"/>
  <c r="AE34" i="1"/>
  <c r="AE37" i="1"/>
  <c r="AE40" i="1"/>
  <c r="AE43" i="1"/>
  <c r="AE46" i="1"/>
  <c r="AE49" i="1"/>
  <c r="AF49" i="1" s="1"/>
  <c r="AE52" i="1"/>
  <c r="AF52" i="1" s="1"/>
  <c r="AE55" i="1"/>
  <c r="AG55" i="1" s="1"/>
  <c r="AH55" i="1" s="1"/>
  <c r="AE58" i="1"/>
  <c r="K58" i="43"/>
  <c r="R59" i="1"/>
  <c r="S59" i="1"/>
  <c r="AB59" i="1"/>
  <c r="T59" i="1"/>
  <c r="AC59" i="1"/>
  <c r="U59" i="1"/>
  <c r="AD59" i="1"/>
  <c r="M52" i="43"/>
  <c r="M12" i="43"/>
  <c r="M24" i="43"/>
  <c r="M45" i="43"/>
  <c r="M10" i="43"/>
  <c r="M55" i="43"/>
  <c r="M53" i="43"/>
  <c r="M47" i="43"/>
  <c r="M54" i="43"/>
  <c r="M41" i="43"/>
  <c r="L58" i="43"/>
  <c r="N12" i="43" s="1"/>
  <c r="AE24" i="1"/>
  <c r="V54" i="1"/>
  <c r="AG54" i="1" s="1"/>
  <c r="AH54" i="1" s="1"/>
  <c r="AA59" i="1"/>
  <c r="V20" i="1"/>
  <c r="AG20" i="1" s="1"/>
  <c r="AH20" i="1" s="1"/>
  <c r="AE8" i="1"/>
  <c r="AF8" i="1" s="1"/>
  <c r="V8" i="1"/>
  <c r="AG8" i="1" s="1"/>
  <c r="AH8" i="1" s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G58" i="1"/>
  <c r="AH58" i="1" s="1"/>
  <c r="AF58" i="1"/>
  <c r="AG57" i="1"/>
  <c r="AH57" i="1" s="1"/>
  <c r="AF57" i="1"/>
  <c r="AG56" i="1"/>
  <c r="AH56" i="1" s="1"/>
  <c r="AF56" i="1"/>
  <c r="AF54" i="1"/>
  <c r="AG53" i="1"/>
  <c r="AH53" i="1" s="1"/>
  <c r="AF53" i="1"/>
  <c r="AG51" i="1"/>
  <c r="AH51" i="1" s="1"/>
  <c r="AF51" i="1"/>
  <c r="AG50" i="1"/>
  <c r="AH50" i="1" s="1"/>
  <c r="AF50" i="1"/>
  <c r="AG49" i="1"/>
  <c r="AH49" i="1" s="1"/>
  <c r="AG48" i="1"/>
  <c r="AH48" i="1" s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G41" i="1"/>
  <c r="AH41" i="1" s="1"/>
  <c r="AF41" i="1"/>
  <c r="AG40" i="1"/>
  <c r="AH40" i="1" s="1"/>
  <c r="AF40" i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F33" i="1"/>
  <c r="AG32" i="1"/>
  <c r="AH32" i="1" s="1"/>
  <c r="AF32" i="1"/>
  <c r="AG31" i="1"/>
  <c r="AH31" i="1" s="1"/>
  <c r="AF31" i="1"/>
  <c r="AG30" i="1"/>
  <c r="AH30" i="1" s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F20" i="1"/>
  <c r="AG19" i="1"/>
  <c r="AH19" i="1" s="1"/>
  <c r="AG18" i="1"/>
  <c r="AH18" i="1" s="1"/>
  <c r="AF18" i="1"/>
  <c r="AG17" i="1"/>
  <c r="AH17" i="1" s="1"/>
  <c r="AF17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AE59" i="1" l="1"/>
  <c r="C12" i="46"/>
  <c r="Y12" i="46" s="1"/>
  <c r="Y12" i="45" s="1"/>
  <c r="B12" i="46"/>
  <c r="I12" i="45"/>
  <c r="I12" i="46"/>
  <c r="AE12" i="46" s="1"/>
  <c r="AE12" i="45" s="1"/>
  <c r="E12" i="46"/>
  <c r="AA12" i="46" s="1"/>
  <c r="AA12" i="45" s="1"/>
  <c r="D12" i="46"/>
  <c r="Z12" i="46" s="1"/>
  <c r="Z12" i="45" s="1"/>
  <c r="E12" i="45"/>
  <c r="C12" i="45"/>
  <c r="F12" i="46"/>
  <c r="AB12" i="46" s="1"/>
  <c r="AB12" i="45" s="1"/>
  <c r="G12" i="45"/>
  <c r="G12" i="46"/>
  <c r="AC12" i="46" s="1"/>
  <c r="AC12" i="45" s="1"/>
  <c r="F12" i="45"/>
  <c r="D12" i="45"/>
  <c r="B12" i="45"/>
  <c r="AF16" i="1"/>
  <c r="AG52" i="1"/>
  <c r="AH52" i="1" s="1"/>
  <c r="AF55" i="1"/>
  <c r="N41" i="43"/>
  <c r="N10" i="43"/>
  <c r="N24" i="43"/>
  <c r="M58" i="43"/>
  <c r="N49" i="43"/>
  <c r="N42" i="43"/>
  <c r="N51" i="43"/>
  <c r="N44" i="43"/>
  <c r="N56" i="43"/>
  <c r="N43" i="43"/>
  <c r="N46" i="43"/>
  <c r="N31" i="43"/>
  <c r="N39" i="43"/>
  <c r="N30" i="43"/>
  <c r="N38" i="43"/>
  <c r="N9" i="43"/>
  <c r="N13" i="43"/>
  <c r="N17" i="43"/>
  <c r="N21" i="43"/>
  <c r="N48" i="43"/>
  <c r="N32" i="43"/>
  <c r="N11" i="43"/>
  <c r="N19" i="43"/>
  <c r="N35" i="43"/>
  <c r="N8" i="43"/>
  <c r="N16" i="43"/>
  <c r="N20" i="43"/>
  <c r="N26" i="43"/>
  <c r="N33" i="43"/>
  <c r="N40" i="43"/>
  <c r="N15" i="43"/>
  <c r="N23" i="43"/>
  <c r="N27" i="43"/>
  <c r="N14" i="43"/>
  <c r="N18" i="43"/>
  <c r="N22" i="43"/>
  <c r="N34" i="43"/>
  <c r="N25" i="43"/>
  <c r="N28" i="43"/>
  <c r="N36" i="43"/>
  <c r="N57" i="43"/>
  <c r="N50" i="43"/>
  <c r="N29" i="43"/>
  <c r="N37" i="43"/>
  <c r="N7" i="43"/>
  <c r="N54" i="43"/>
  <c r="N47" i="43"/>
  <c r="N53" i="43"/>
  <c r="N55" i="43"/>
  <c r="N45" i="43"/>
  <c r="N52" i="43"/>
  <c r="V59" i="1"/>
  <c r="F17" i="36"/>
  <c r="K17" i="36" s="1"/>
  <c r="C12" i="36"/>
  <c r="F8" i="36"/>
  <c r="F33" i="36"/>
  <c r="F12" i="36"/>
  <c r="F25" i="36"/>
  <c r="F41" i="36"/>
  <c r="K41" i="36" s="1"/>
  <c r="F10" i="36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F59" i="1"/>
  <c r="D8" i="1"/>
  <c r="E8" i="1" s="1"/>
  <c r="E59" i="1" s="1"/>
  <c r="K8" i="36"/>
  <c r="K10" i="36"/>
  <c r="K12" i="36"/>
  <c r="K9" i="36"/>
  <c r="K11" i="36"/>
  <c r="K13" i="36"/>
  <c r="K15" i="36"/>
  <c r="K21" i="36"/>
  <c r="K25" i="36"/>
  <c r="K33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AM12" i="45" l="1"/>
  <c r="AP12" i="45"/>
  <c r="AL12" i="45"/>
  <c r="B50" i="45"/>
  <c r="G50" i="46"/>
  <c r="AC50" i="46" s="1"/>
  <c r="AC50" i="45" s="1"/>
  <c r="E50" i="46"/>
  <c r="AA50" i="46" s="1"/>
  <c r="AA50" i="45" s="1"/>
  <c r="D50" i="46"/>
  <c r="Z50" i="46" s="1"/>
  <c r="Z50" i="45" s="1"/>
  <c r="I50" i="45"/>
  <c r="C50" i="45"/>
  <c r="B50" i="46"/>
  <c r="E50" i="45"/>
  <c r="D50" i="45"/>
  <c r="F50" i="45"/>
  <c r="F50" i="46"/>
  <c r="AB50" i="46" s="1"/>
  <c r="AB50" i="45" s="1"/>
  <c r="C50" i="46"/>
  <c r="Y50" i="46" s="1"/>
  <c r="Y50" i="45" s="1"/>
  <c r="G50" i="45"/>
  <c r="I50" i="46"/>
  <c r="AE50" i="46" s="1"/>
  <c r="AE50" i="45" s="1"/>
  <c r="E40" i="46"/>
  <c r="AA40" i="46" s="1"/>
  <c r="AA40" i="45" s="1"/>
  <c r="C40" i="46"/>
  <c r="Y40" i="46" s="1"/>
  <c r="Y40" i="45" s="1"/>
  <c r="E40" i="45"/>
  <c r="G40" i="46"/>
  <c r="AC40" i="46" s="1"/>
  <c r="AC40" i="45" s="1"/>
  <c r="D40" i="46"/>
  <c r="Z40" i="46" s="1"/>
  <c r="Z40" i="45" s="1"/>
  <c r="G40" i="45"/>
  <c r="C40" i="45"/>
  <c r="B40" i="46"/>
  <c r="D40" i="45"/>
  <c r="F40" i="46"/>
  <c r="AB40" i="46" s="1"/>
  <c r="AB40" i="45" s="1"/>
  <c r="F40" i="45"/>
  <c r="I40" i="46"/>
  <c r="AE40" i="46" s="1"/>
  <c r="AE40" i="45" s="1"/>
  <c r="B40" i="45"/>
  <c r="I40" i="45"/>
  <c r="C17" i="45"/>
  <c r="C17" i="46"/>
  <c r="Y17" i="46" s="1"/>
  <c r="Y17" i="45" s="1"/>
  <c r="D17" i="46"/>
  <c r="Z17" i="46" s="1"/>
  <c r="Z17" i="45" s="1"/>
  <c r="G17" i="45"/>
  <c r="F17" i="46"/>
  <c r="AB17" i="46" s="1"/>
  <c r="AB17" i="45" s="1"/>
  <c r="B17" i="46"/>
  <c r="I17" i="46"/>
  <c r="AE17" i="46" s="1"/>
  <c r="AE17" i="45" s="1"/>
  <c r="I17" i="45"/>
  <c r="E17" i="46"/>
  <c r="AA17" i="46" s="1"/>
  <c r="AA17" i="45" s="1"/>
  <c r="F17" i="45"/>
  <c r="D17" i="45"/>
  <c r="G17" i="46"/>
  <c r="AC17" i="46" s="1"/>
  <c r="AC17" i="45" s="1"/>
  <c r="B17" i="45"/>
  <c r="E17" i="45"/>
  <c r="G42" i="46"/>
  <c r="AC42" i="46" s="1"/>
  <c r="AC42" i="45" s="1"/>
  <c r="I42" i="46"/>
  <c r="AE42" i="46" s="1"/>
  <c r="AE42" i="45" s="1"/>
  <c r="E42" i="45"/>
  <c r="F42" i="45"/>
  <c r="I42" i="45"/>
  <c r="D42" i="46"/>
  <c r="Z42" i="46" s="1"/>
  <c r="Z42" i="45" s="1"/>
  <c r="E42" i="46"/>
  <c r="AA42" i="46" s="1"/>
  <c r="AA42" i="45" s="1"/>
  <c r="C42" i="46"/>
  <c r="Y42" i="46" s="1"/>
  <c r="Y42" i="45" s="1"/>
  <c r="B42" i="45"/>
  <c r="C42" i="45"/>
  <c r="G42" i="45"/>
  <c r="B42" i="46"/>
  <c r="F42" i="46"/>
  <c r="AB42" i="46" s="1"/>
  <c r="AB42" i="45" s="1"/>
  <c r="D42" i="45"/>
  <c r="AN12" i="45"/>
  <c r="G36" i="45"/>
  <c r="I36" i="46"/>
  <c r="AE36" i="46" s="1"/>
  <c r="AE36" i="45" s="1"/>
  <c r="E36" i="46"/>
  <c r="AA36" i="46" s="1"/>
  <c r="AA36" i="45" s="1"/>
  <c r="G36" i="46"/>
  <c r="AC36" i="46" s="1"/>
  <c r="AC36" i="45" s="1"/>
  <c r="C36" i="45"/>
  <c r="F36" i="45"/>
  <c r="B36" i="45"/>
  <c r="D36" i="46"/>
  <c r="Z36" i="46" s="1"/>
  <c r="Z36" i="45" s="1"/>
  <c r="F36" i="46"/>
  <c r="AB36" i="46" s="1"/>
  <c r="AB36" i="45" s="1"/>
  <c r="E36" i="45"/>
  <c r="I36" i="45"/>
  <c r="C36" i="46"/>
  <c r="Y36" i="46" s="1"/>
  <c r="Y36" i="45" s="1"/>
  <c r="B36" i="46"/>
  <c r="D36" i="45"/>
  <c r="B26" i="45"/>
  <c r="I26" i="46"/>
  <c r="AE26" i="46" s="1"/>
  <c r="AE26" i="45" s="1"/>
  <c r="E26" i="45"/>
  <c r="D26" i="46"/>
  <c r="Z26" i="46" s="1"/>
  <c r="Z26" i="45" s="1"/>
  <c r="G26" i="45"/>
  <c r="C26" i="46"/>
  <c r="Y26" i="46" s="1"/>
  <c r="Y26" i="45" s="1"/>
  <c r="B26" i="46"/>
  <c r="D26" i="45"/>
  <c r="F26" i="45"/>
  <c r="I26" i="45"/>
  <c r="F26" i="46"/>
  <c r="AB26" i="46" s="1"/>
  <c r="AB26" i="45" s="1"/>
  <c r="C26" i="45"/>
  <c r="G26" i="46"/>
  <c r="AC26" i="46" s="1"/>
  <c r="AC26" i="45" s="1"/>
  <c r="E26" i="46"/>
  <c r="AA26" i="46" s="1"/>
  <c r="AA26" i="45" s="1"/>
  <c r="F9" i="46"/>
  <c r="AB9" i="46" s="1"/>
  <c r="AB9" i="45" s="1"/>
  <c r="I9" i="46"/>
  <c r="AE9" i="46" s="1"/>
  <c r="AE9" i="45" s="1"/>
  <c r="E9" i="46"/>
  <c r="AA9" i="46" s="1"/>
  <c r="AA9" i="45" s="1"/>
  <c r="D9" i="45"/>
  <c r="B9" i="46"/>
  <c r="G9" i="45"/>
  <c r="B9" i="45"/>
  <c r="C9" i="46"/>
  <c r="Y9" i="46" s="1"/>
  <c r="Y9" i="45" s="1"/>
  <c r="G9" i="46"/>
  <c r="AC9" i="46" s="1"/>
  <c r="AC9" i="45" s="1"/>
  <c r="E9" i="45"/>
  <c r="I9" i="45"/>
  <c r="C9" i="45"/>
  <c r="D9" i="46"/>
  <c r="Z9" i="46" s="1"/>
  <c r="Z9" i="45" s="1"/>
  <c r="F9" i="45"/>
  <c r="B13" i="45"/>
  <c r="B13" i="46"/>
  <c r="I13" i="46"/>
  <c r="AE13" i="46" s="1"/>
  <c r="AE13" i="45" s="1"/>
  <c r="I13" i="45"/>
  <c r="G13" i="46"/>
  <c r="AC13" i="46" s="1"/>
  <c r="AC13" i="45" s="1"/>
  <c r="E13" i="45"/>
  <c r="E13" i="46"/>
  <c r="AA13" i="46" s="1"/>
  <c r="AA13" i="45" s="1"/>
  <c r="C13" i="45"/>
  <c r="D13" i="46"/>
  <c r="Z13" i="46" s="1"/>
  <c r="Z13" i="45" s="1"/>
  <c r="D13" i="45"/>
  <c r="F13" i="46"/>
  <c r="AB13" i="46" s="1"/>
  <c r="AB13" i="45" s="1"/>
  <c r="F13" i="45"/>
  <c r="C13" i="46"/>
  <c r="Y13" i="46" s="1"/>
  <c r="Y13" i="45" s="1"/>
  <c r="G13" i="45"/>
  <c r="I45" i="45"/>
  <c r="E45" i="46"/>
  <c r="AA45" i="46" s="1"/>
  <c r="AA45" i="45" s="1"/>
  <c r="G45" i="45"/>
  <c r="C45" i="46"/>
  <c r="Y45" i="46" s="1"/>
  <c r="Y45" i="45" s="1"/>
  <c r="E45" i="45"/>
  <c r="G45" i="46"/>
  <c r="AC45" i="46" s="1"/>
  <c r="AC45" i="45" s="1"/>
  <c r="B45" i="46"/>
  <c r="F45" i="46"/>
  <c r="AB45" i="46" s="1"/>
  <c r="AB45" i="45" s="1"/>
  <c r="I45" i="46"/>
  <c r="AE45" i="46" s="1"/>
  <c r="AE45" i="45" s="1"/>
  <c r="B45" i="45"/>
  <c r="D45" i="46"/>
  <c r="Z45" i="46" s="1"/>
  <c r="Z45" i="45" s="1"/>
  <c r="D45" i="45"/>
  <c r="F45" i="45"/>
  <c r="C45" i="45"/>
  <c r="B25" i="45"/>
  <c r="C25" i="45"/>
  <c r="D25" i="46"/>
  <c r="Z25" i="46" s="1"/>
  <c r="Z25" i="45" s="1"/>
  <c r="I25" i="46"/>
  <c r="AE25" i="46" s="1"/>
  <c r="AE25" i="45" s="1"/>
  <c r="I25" i="45"/>
  <c r="E25" i="46"/>
  <c r="AA25" i="46" s="1"/>
  <c r="AA25" i="45" s="1"/>
  <c r="E25" i="45"/>
  <c r="G25" i="46"/>
  <c r="AC25" i="46" s="1"/>
  <c r="AC25" i="45" s="1"/>
  <c r="B25" i="46"/>
  <c r="D25" i="45"/>
  <c r="F25" i="45"/>
  <c r="F25" i="46"/>
  <c r="AB25" i="46" s="1"/>
  <c r="AB25" i="45" s="1"/>
  <c r="G25" i="45"/>
  <c r="C25" i="46"/>
  <c r="Y25" i="46" s="1"/>
  <c r="Y25" i="45" s="1"/>
  <c r="I16" i="46"/>
  <c r="AE16" i="46" s="1"/>
  <c r="AE16" i="45" s="1"/>
  <c r="C16" i="45"/>
  <c r="C16" i="46"/>
  <c r="Y16" i="46" s="1"/>
  <c r="Y16" i="45" s="1"/>
  <c r="G16" i="45"/>
  <c r="G16" i="46"/>
  <c r="AC16" i="46" s="1"/>
  <c r="AC16" i="45" s="1"/>
  <c r="I16" i="45"/>
  <c r="E16" i="45"/>
  <c r="D16" i="46"/>
  <c r="Z16" i="46" s="1"/>
  <c r="Z16" i="45" s="1"/>
  <c r="B16" i="46"/>
  <c r="D16" i="45"/>
  <c r="E16" i="46"/>
  <c r="AA16" i="46" s="1"/>
  <c r="AA16" i="45" s="1"/>
  <c r="F16" i="46"/>
  <c r="AB16" i="46" s="1"/>
  <c r="AB16" i="45" s="1"/>
  <c r="F16" i="45"/>
  <c r="B16" i="45"/>
  <c r="I30" i="46"/>
  <c r="AE30" i="46" s="1"/>
  <c r="AE30" i="45" s="1"/>
  <c r="I30" i="45"/>
  <c r="E30" i="45"/>
  <c r="E30" i="46"/>
  <c r="AA30" i="46" s="1"/>
  <c r="AA30" i="45" s="1"/>
  <c r="G30" i="45"/>
  <c r="C30" i="46"/>
  <c r="Y30" i="46" s="1"/>
  <c r="Y30" i="45" s="1"/>
  <c r="C30" i="45"/>
  <c r="B30" i="46"/>
  <c r="B30" i="45"/>
  <c r="G30" i="46"/>
  <c r="AC30" i="46" s="1"/>
  <c r="AC30" i="45" s="1"/>
  <c r="D30" i="46"/>
  <c r="Z30" i="46" s="1"/>
  <c r="Z30" i="45" s="1"/>
  <c r="F30" i="46"/>
  <c r="AB30" i="46" s="1"/>
  <c r="AB30" i="45" s="1"/>
  <c r="D30" i="45"/>
  <c r="F30" i="45"/>
  <c r="G10" i="45"/>
  <c r="F10" i="46"/>
  <c r="AB10" i="46" s="1"/>
  <c r="AB10" i="45" s="1"/>
  <c r="I10" i="46"/>
  <c r="AE10" i="46" s="1"/>
  <c r="AE10" i="45" s="1"/>
  <c r="C10" i="45"/>
  <c r="C10" i="46"/>
  <c r="Y10" i="46" s="1"/>
  <c r="Y10" i="45" s="1"/>
  <c r="E10" i="45"/>
  <c r="E10" i="46"/>
  <c r="AA10" i="46" s="1"/>
  <c r="AA10" i="45" s="1"/>
  <c r="D10" i="45"/>
  <c r="D10" i="46"/>
  <c r="Z10" i="46" s="1"/>
  <c r="Z10" i="45" s="1"/>
  <c r="I10" i="45"/>
  <c r="B10" i="46"/>
  <c r="F10" i="45"/>
  <c r="B10" i="45"/>
  <c r="G10" i="46"/>
  <c r="AC10" i="46" s="1"/>
  <c r="AC10" i="45" s="1"/>
  <c r="G55" i="46"/>
  <c r="AC55" i="46" s="1"/>
  <c r="AC55" i="45" s="1"/>
  <c r="I55" i="46"/>
  <c r="AE55" i="46" s="1"/>
  <c r="AE55" i="45" s="1"/>
  <c r="C55" i="45"/>
  <c r="G55" i="45"/>
  <c r="E55" i="46"/>
  <c r="AA55" i="46" s="1"/>
  <c r="AA55" i="45" s="1"/>
  <c r="AL55" i="45" s="1"/>
  <c r="I55" i="45"/>
  <c r="C55" i="46"/>
  <c r="Y55" i="46" s="1"/>
  <c r="Y55" i="45" s="1"/>
  <c r="B55" i="46"/>
  <c r="D55" i="46"/>
  <c r="Z55" i="46" s="1"/>
  <c r="Z55" i="45" s="1"/>
  <c r="D55" i="45"/>
  <c r="B55" i="45"/>
  <c r="F55" i="45"/>
  <c r="F55" i="46"/>
  <c r="AB55" i="46" s="1"/>
  <c r="AB55" i="45" s="1"/>
  <c r="E55" i="45"/>
  <c r="D34" i="46"/>
  <c r="Z34" i="46" s="1"/>
  <c r="Z34" i="45" s="1"/>
  <c r="B34" i="45"/>
  <c r="I34" i="46"/>
  <c r="AE34" i="46" s="1"/>
  <c r="AE34" i="45" s="1"/>
  <c r="I34" i="45"/>
  <c r="C34" i="46"/>
  <c r="Y34" i="46" s="1"/>
  <c r="Y34" i="45" s="1"/>
  <c r="B34" i="46"/>
  <c r="E34" i="46"/>
  <c r="AA34" i="46" s="1"/>
  <c r="AA34" i="45" s="1"/>
  <c r="F34" i="46"/>
  <c r="AB34" i="46" s="1"/>
  <c r="AB34" i="45" s="1"/>
  <c r="G34" i="45"/>
  <c r="C34" i="45"/>
  <c r="E34" i="45"/>
  <c r="D34" i="45"/>
  <c r="F34" i="45"/>
  <c r="G34" i="46"/>
  <c r="AC34" i="46" s="1"/>
  <c r="AC34" i="45" s="1"/>
  <c r="E8" i="45"/>
  <c r="I8" i="46"/>
  <c r="AE8" i="46" s="1"/>
  <c r="AE8" i="45" s="1"/>
  <c r="G8" i="45"/>
  <c r="G8" i="46"/>
  <c r="AC8" i="46" s="1"/>
  <c r="AC8" i="45" s="1"/>
  <c r="C8" i="45"/>
  <c r="I8" i="45"/>
  <c r="B8" i="46"/>
  <c r="D8" i="45"/>
  <c r="F8" i="46"/>
  <c r="AB8" i="46" s="1"/>
  <c r="AB8" i="45" s="1"/>
  <c r="F8" i="45"/>
  <c r="B8" i="45"/>
  <c r="E8" i="46"/>
  <c r="AA8" i="46" s="1"/>
  <c r="AA8" i="45" s="1"/>
  <c r="D8" i="46"/>
  <c r="Z8" i="46" s="1"/>
  <c r="Z8" i="45" s="1"/>
  <c r="C8" i="46"/>
  <c r="Y8" i="46" s="1"/>
  <c r="Y8" i="45" s="1"/>
  <c r="G39" i="46"/>
  <c r="AC39" i="46" s="1"/>
  <c r="AC39" i="45" s="1"/>
  <c r="C39" i="46"/>
  <c r="Y39" i="46" s="1"/>
  <c r="Y39" i="45" s="1"/>
  <c r="G39" i="45"/>
  <c r="I39" i="46"/>
  <c r="AE39" i="46" s="1"/>
  <c r="AE39" i="45" s="1"/>
  <c r="D39" i="46"/>
  <c r="Z39" i="46" s="1"/>
  <c r="Z39" i="45" s="1"/>
  <c r="F39" i="46"/>
  <c r="AB39" i="46" s="1"/>
  <c r="AB39" i="45" s="1"/>
  <c r="E39" i="45"/>
  <c r="I39" i="45"/>
  <c r="B39" i="46"/>
  <c r="E39" i="46"/>
  <c r="AA39" i="46" s="1"/>
  <c r="AA39" i="45" s="1"/>
  <c r="F39" i="45"/>
  <c r="C39" i="45"/>
  <c r="B39" i="45"/>
  <c r="D39" i="45"/>
  <c r="E41" i="45"/>
  <c r="D41" i="45"/>
  <c r="D41" i="46"/>
  <c r="Z41" i="46" s="1"/>
  <c r="Z41" i="45" s="1"/>
  <c r="G41" i="46"/>
  <c r="AC41" i="46" s="1"/>
  <c r="AC41" i="45" s="1"/>
  <c r="B41" i="46"/>
  <c r="I41" i="45"/>
  <c r="E41" i="46"/>
  <c r="AA41" i="46" s="1"/>
  <c r="AA41" i="45" s="1"/>
  <c r="I41" i="46"/>
  <c r="AE41" i="46" s="1"/>
  <c r="AE41" i="45" s="1"/>
  <c r="B41" i="45"/>
  <c r="G41" i="45"/>
  <c r="C41" i="46"/>
  <c r="Y41" i="46" s="1"/>
  <c r="Y41" i="45" s="1"/>
  <c r="C41" i="45"/>
  <c r="F41" i="45"/>
  <c r="F41" i="46"/>
  <c r="AB41" i="46" s="1"/>
  <c r="AB41" i="45" s="1"/>
  <c r="D53" i="46"/>
  <c r="Z53" i="46" s="1"/>
  <c r="Z53" i="45" s="1"/>
  <c r="G53" i="45"/>
  <c r="I53" i="45"/>
  <c r="E53" i="46"/>
  <c r="AA53" i="46" s="1"/>
  <c r="AA53" i="45" s="1"/>
  <c r="I53" i="46"/>
  <c r="AE53" i="46" s="1"/>
  <c r="AE53" i="45" s="1"/>
  <c r="C53" i="45"/>
  <c r="B53" i="45"/>
  <c r="F53" i="45"/>
  <c r="B53" i="46"/>
  <c r="C53" i="46"/>
  <c r="Y53" i="46" s="1"/>
  <c r="Y53" i="45" s="1"/>
  <c r="G53" i="46"/>
  <c r="AC53" i="46" s="1"/>
  <c r="AC53" i="45" s="1"/>
  <c r="E53" i="45"/>
  <c r="D53" i="45"/>
  <c r="AK53" i="45" s="1"/>
  <c r="F53" i="46"/>
  <c r="AB53" i="46" s="1"/>
  <c r="AB53" i="45" s="1"/>
  <c r="G22" i="46"/>
  <c r="AC22" i="46" s="1"/>
  <c r="AC22" i="45" s="1"/>
  <c r="C22" i="45"/>
  <c r="I22" i="45"/>
  <c r="C22" i="46"/>
  <c r="Y22" i="46" s="1"/>
  <c r="Y22" i="45" s="1"/>
  <c r="E22" i="45"/>
  <c r="B22" i="46"/>
  <c r="D22" i="46"/>
  <c r="Z22" i="46" s="1"/>
  <c r="Z22" i="45" s="1"/>
  <c r="F22" i="46"/>
  <c r="AB22" i="46" s="1"/>
  <c r="AB22" i="45" s="1"/>
  <c r="G22" i="45"/>
  <c r="E22" i="46"/>
  <c r="AA22" i="46" s="1"/>
  <c r="AA22" i="45" s="1"/>
  <c r="D22" i="45"/>
  <c r="F22" i="45"/>
  <c r="B22" i="45"/>
  <c r="I22" i="46"/>
  <c r="AE22" i="46" s="1"/>
  <c r="AE22" i="45" s="1"/>
  <c r="C35" i="45"/>
  <c r="G35" i="46"/>
  <c r="AC35" i="46" s="1"/>
  <c r="AC35" i="45" s="1"/>
  <c r="C35" i="46"/>
  <c r="Y35" i="46" s="1"/>
  <c r="Y35" i="45" s="1"/>
  <c r="E35" i="46"/>
  <c r="AA35" i="46" s="1"/>
  <c r="AA35" i="45" s="1"/>
  <c r="B35" i="46"/>
  <c r="D35" i="45"/>
  <c r="F35" i="46"/>
  <c r="AB35" i="46" s="1"/>
  <c r="AB35" i="45" s="1"/>
  <c r="I35" i="46"/>
  <c r="AE35" i="46" s="1"/>
  <c r="AE35" i="45" s="1"/>
  <c r="I35" i="45"/>
  <c r="E35" i="45"/>
  <c r="G35" i="45"/>
  <c r="D35" i="46"/>
  <c r="Z35" i="46" s="1"/>
  <c r="Z35" i="45" s="1"/>
  <c r="B35" i="45"/>
  <c r="F35" i="45"/>
  <c r="C31" i="45"/>
  <c r="G31" i="45"/>
  <c r="E31" i="46"/>
  <c r="AA31" i="46" s="1"/>
  <c r="AA31" i="45" s="1"/>
  <c r="I31" i="45"/>
  <c r="G31" i="46"/>
  <c r="AC31" i="46" s="1"/>
  <c r="AC31" i="45" s="1"/>
  <c r="I31" i="46"/>
  <c r="AE31" i="46" s="1"/>
  <c r="AE31" i="45" s="1"/>
  <c r="D31" i="46"/>
  <c r="Z31" i="46" s="1"/>
  <c r="Z31" i="45" s="1"/>
  <c r="F31" i="45"/>
  <c r="E31" i="45"/>
  <c r="D31" i="45"/>
  <c r="B31" i="46"/>
  <c r="C31" i="46"/>
  <c r="Y31" i="46" s="1"/>
  <c r="Y31" i="45" s="1"/>
  <c r="B31" i="45"/>
  <c r="F31" i="46"/>
  <c r="AB31" i="46" s="1"/>
  <c r="AB31" i="45" s="1"/>
  <c r="G20" i="45"/>
  <c r="C20" i="45"/>
  <c r="C20" i="46"/>
  <c r="Y20" i="46" s="1"/>
  <c r="Y20" i="45" s="1"/>
  <c r="I20" i="45"/>
  <c r="E20" i="45"/>
  <c r="F20" i="46"/>
  <c r="AB20" i="46" s="1"/>
  <c r="AB20" i="45" s="1"/>
  <c r="D20" i="46"/>
  <c r="Z20" i="46" s="1"/>
  <c r="Z20" i="45" s="1"/>
  <c r="I20" i="46"/>
  <c r="AE20" i="46" s="1"/>
  <c r="AE20" i="45" s="1"/>
  <c r="F20" i="45"/>
  <c r="G20" i="46"/>
  <c r="AC20" i="46" s="1"/>
  <c r="AC20" i="45" s="1"/>
  <c r="B20" i="45"/>
  <c r="E20" i="46"/>
  <c r="AA20" i="46" s="1"/>
  <c r="AA20" i="45" s="1"/>
  <c r="B20" i="46"/>
  <c r="D20" i="45"/>
  <c r="G47" i="46"/>
  <c r="AC47" i="46" s="1"/>
  <c r="AC47" i="45" s="1"/>
  <c r="D47" i="46"/>
  <c r="Z47" i="46" s="1"/>
  <c r="Z47" i="45" s="1"/>
  <c r="E47" i="46"/>
  <c r="AA47" i="46" s="1"/>
  <c r="AA47" i="45" s="1"/>
  <c r="I47" i="46"/>
  <c r="AE47" i="46" s="1"/>
  <c r="AE47" i="45" s="1"/>
  <c r="E47" i="45"/>
  <c r="D47" i="45"/>
  <c r="F47" i="46"/>
  <c r="AB47" i="46" s="1"/>
  <c r="AB47" i="45" s="1"/>
  <c r="G47" i="45"/>
  <c r="C47" i="45"/>
  <c r="I47" i="45"/>
  <c r="B47" i="46"/>
  <c r="C47" i="46"/>
  <c r="Y47" i="46" s="1"/>
  <c r="Y47" i="45" s="1"/>
  <c r="B47" i="45"/>
  <c r="F47" i="45"/>
  <c r="G18" i="46"/>
  <c r="AC18" i="46" s="1"/>
  <c r="AC18" i="45" s="1"/>
  <c r="E18" i="46"/>
  <c r="AA18" i="46" s="1"/>
  <c r="AA18" i="45" s="1"/>
  <c r="B18" i="46"/>
  <c r="G18" i="45"/>
  <c r="B18" i="45"/>
  <c r="I18" i="46"/>
  <c r="AE18" i="46" s="1"/>
  <c r="AE18" i="45" s="1"/>
  <c r="I18" i="45"/>
  <c r="C18" i="46"/>
  <c r="Y18" i="46" s="1"/>
  <c r="Y18" i="45" s="1"/>
  <c r="D18" i="46"/>
  <c r="Z18" i="46" s="1"/>
  <c r="Z18" i="45" s="1"/>
  <c r="C18" i="45"/>
  <c r="F18" i="46"/>
  <c r="AB18" i="46" s="1"/>
  <c r="AB18" i="45" s="1"/>
  <c r="D18" i="45"/>
  <c r="E18" i="45"/>
  <c r="F18" i="45"/>
  <c r="C19" i="46"/>
  <c r="Y19" i="46" s="1"/>
  <c r="Y19" i="45" s="1"/>
  <c r="B19" i="46"/>
  <c r="D19" i="46"/>
  <c r="Z19" i="46" s="1"/>
  <c r="Z19" i="45" s="1"/>
  <c r="B19" i="45"/>
  <c r="G19" i="46"/>
  <c r="AC19" i="46" s="1"/>
  <c r="AC19" i="45" s="1"/>
  <c r="I19" i="46"/>
  <c r="AE19" i="46" s="1"/>
  <c r="AE19" i="45" s="1"/>
  <c r="AP19" i="45" s="1"/>
  <c r="G19" i="45"/>
  <c r="C19" i="45"/>
  <c r="E19" i="46"/>
  <c r="AA19" i="46" s="1"/>
  <c r="AA19" i="45" s="1"/>
  <c r="I19" i="45"/>
  <c r="D19" i="45"/>
  <c r="E19" i="45"/>
  <c r="F19" i="46"/>
  <c r="AB19" i="46" s="1"/>
  <c r="AB19" i="45" s="1"/>
  <c r="F19" i="45"/>
  <c r="I46" i="46"/>
  <c r="AE46" i="46" s="1"/>
  <c r="AE46" i="45" s="1"/>
  <c r="C46" i="45"/>
  <c r="E46" i="45"/>
  <c r="E46" i="46"/>
  <c r="AA46" i="46" s="1"/>
  <c r="AA46" i="45" s="1"/>
  <c r="G46" i="45"/>
  <c r="D46" i="46"/>
  <c r="Z46" i="46" s="1"/>
  <c r="Z46" i="45" s="1"/>
  <c r="F46" i="46"/>
  <c r="AB46" i="46" s="1"/>
  <c r="AB46" i="45" s="1"/>
  <c r="C46" i="46"/>
  <c r="Y46" i="46" s="1"/>
  <c r="Y46" i="45" s="1"/>
  <c r="F46" i="45"/>
  <c r="I46" i="45"/>
  <c r="G46" i="46"/>
  <c r="AC46" i="46" s="1"/>
  <c r="AC46" i="45" s="1"/>
  <c r="D46" i="45"/>
  <c r="B46" i="45"/>
  <c r="B46" i="46"/>
  <c r="G57" i="46"/>
  <c r="AC57" i="46" s="1"/>
  <c r="AC57" i="45" s="1"/>
  <c r="E57" i="45"/>
  <c r="I57" i="46"/>
  <c r="AE57" i="46" s="1"/>
  <c r="AE57" i="45" s="1"/>
  <c r="C57" i="46"/>
  <c r="Y57" i="46" s="1"/>
  <c r="D57" i="46"/>
  <c r="Z57" i="46" s="1"/>
  <c r="Z57" i="45" s="1"/>
  <c r="F57" i="46"/>
  <c r="AB57" i="46" s="1"/>
  <c r="AB57" i="45" s="1"/>
  <c r="D57" i="45"/>
  <c r="B57" i="45"/>
  <c r="G57" i="45"/>
  <c r="F57" i="45"/>
  <c r="B57" i="46"/>
  <c r="E57" i="46"/>
  <c r="AA57" i="46" s="1"/>
  <c r="AA57" i="45" s="1"/>
  <c r="C57" i="45"/>
  <c r="I57" i="45"/>
  <c r="G28" i="46"/>
  <c r="AC28" i="46" s="1"/>
  <c r="AC28" i="45" s="1"/>
  <c r="C28" i="45"/>
  <c r="G28" i="45"/>
  <c r="D28" i="46"/>
  <c r="Z28" i="46" s="1"/>
  <c r="Z28" i="45" s="1"/>
  <c r="E28" i="46"/>
  <c r="AA28" i="46" s="1"/>
  <c r="AA28" i="45" s="1"/>
  <c r="I28" i="46"/>
  <c r="AE28" i="46" s="1"/>
  <c r="AE28" i="45" s="1"/>
  <c r="I28" i="45"/>
  <c r="C28" i="46"/>
  <c r="Y28" i="46" s="1"/>
  <c r="Y28" i="45" s="1"/>
  <c r="D28" i="45"/>
  <c r="B28" i="46"/>
  <c r="E28" i="45"/>
  <c r="F28" i="46"/>
  <c r="AB28" i="46" s="1"/>
  <c r="AB28" i="45" s="1"/>
  <c r="F28" i="45"/>
  <c r="B28" i="45"/>
  <c r="E54" i="46"/>
  <c r="AA54" i="46" s="1"/>
  <c r="AA54" i="45" s="1"/>
  <c r="G54" i="45"/>
  <c r="D54" i="45"/>
  <c r="C54" i="46"/>
  <c r="Y54" i="46" s="1"/>
  <c r="Y54" i="45" s="1"/>
  <c r="C54" i="45"/>
  <c r="B54" i="46"/>
  <c r="I54" i="46"/>
  <c r="AE54" i="46" s="1"/>
  <c r="AE54" i="45" s="1"/>
  <c r="D54" i="46"/>
  <c r="Z54" i="46" s="1"/>
  <c r="Z54" i="45" s="1"/>
  <c r="B54" i="45"/>
  <c r="G54" i="46"/>
  <c r="AC54" i="46" s="1"/>
  <c r="AC54" i="45" s="1"/>
  <c r="I54" i="45"/>
  <c r="E54" i="45"/>
  <c r="F54" i="45"/>
  <c r="F54" i="46"/>
  <c r="AB54" i="46" s="1"/>
  <c r="AB54" i="45" s="1"/>
  <c r="B14" i="45"/>
  <c r="E14" i="46"/>
  <c r="AA14" i="46" s="1"/>
  <c r="AA14" i="45" s="1"/>
  <c r="B14" i="46"/>
  <c r="G14" i="46"/>
  <c r="AC14" i="46" s="1"/>
  <c r="AC14" i="45" s="1"/>
  <c r="I14" i="45"/>
  <c r="C14" i="46"/>
  <c r="Y14" i="46" s="1"/>
  <c r="Y14" i="45" s="1"/>
  <c r="G14" i="45"/>
  <c r="C14" i="45"/>
  <c r="D14" i="45"/>
  <c r="F14" i="45"/>
  <c r="F14" i="46"/>
  <c r="AB14" i="46" s="1"/>
  <c r="AB14" i="45" s="1"/>
  <c r="E14" i="45"/>
  <c r="I14" i="46"/>
  <c r="AE14" i="46" s="1"/>
  <c r="AE14" i="45" s="1"/>
  <c r="D14" i="46"/>
  <c r="Z14" i="46" s="1"/>
  <c r="Z14" i="45" s="1"/>
  <c r="G11" i="45"/>
  <c r="D11" i="45"/>
  <c r="I11" i="45"/>
  <c r="B11" i="46"/>
  <c r="E11" i="46"/>
  <c r="AA11" i="46" s="1"/>
  <c r="AA11" i="45" s="1"/>
  <c r="I11" i="46"/>
  <c r="AE11" i="46" s="1"/>
  <c r="AE11" i="45" s="1"/>
  <c r="C11" i="45"/>
  <c r="B11" i="45"/>
  <c r="G11" i="46"/>
  <c r="AC11" i="46" s="1"/>
  <c r="AC11" i="45" s="1"/>
  <c r="E11" i="45"/>
  <c r="D11" i="46"/>
  <c r="Z11" i="46" s="1"/>
  <c r="Z11" i="45" s="1"/>
  <c r="F11" i="46"/>
  <c r="AB11" i="46" s="1"/>
  <c r="AB11" i="45" s="1"/>
  <c r="C11" i="46"/>
  <c r="Y11" i="46" s="1"/>
  <c r="Y11" i="45" s="1"/>
  <c r="F11" i="45"/>
  <c r="G43" i="46"/>
  <c r="AC43" i="46" s="1"/>
  <c r="AC43" i="45" s="1"/>
  <c r="I43" i="46"/>
  <c r="AE43" i="46" s="1"/>
  <c r="AE43" i="45" s="1"/>
  <c r="B43" i="45"/>
  <c r="C43" i="45"/>
  <c r="E43" i="45"/>
  <c r="D43" i="45"/>
  <c r="E43" i="46"/>
  <c r="AA43" i="46" s="1"/>
  <c r="AA43" i="45" s="1"/>
  <c r="B43" i="46"/>
  <c r="C43" i="46"/>
  <c r="Y43" i="46" s="1"/>
  <c r="Y43" i="45" s="1"/>
  <c r="F43" i="45"/>
  <c r="I43" i="45"/>
  <c r="D43" i="46"/>
  <c r="Z43" i="46" s="1"/>
  <c r="Z43" i="45" s="1"/>
  <c r="G43" i="45"/>
  <c r="F43" i="46"/>
  <c r="AB43" i="46" s="1"/>
  <c r="AB43" i="45" s="1"/>
  <c r="I49" i="46"/>
  <c r="AE49" i="46" s="1"/>
  <c r="AE49" i="45" s="1"/>
  <c r="I49" i="45"/>
  <c r="G49" i="46"/>
  <c r="AC49" i="46" s="1"/>
  <c r="AC49" i="45" s="1"/>
  <c r="E49" i="45"/>
  <c r="B49" i="46"/>
  <c r="D49" i="46"/>
  <c r="Z49" i="46" s="1"/>
  <c r="Z49" i="45" s="1"/>
  <c r="E49" i="46"/>
  <c r="AA49" i="46" s="1"/>
  <c r="AA49" i="45" s="1"/>
  <c r="C49" i="46"/>
  <c r="Y49" i="46" s="1"/>
  <c r="Y49" i="45" s="1"/>
  <c r="F49" i="45"/>
  <c r="D49" i="45"/>
  <c r="F49" i="46"/>
  <c r="AB49" i="46" s="1"/>
  <c r="AB49" i="45" s="1"/>
  <c r="G49" i="45"/>
  <c r="C49" i="45"/>
  <c r="B49" i="45"/>
  <c r="I24" i="45"/>
  <c r="F24" i="46"/>
  <c r="AB24" i="46" s="1"/>
  <c r="AB24" i="45" s="1"/>
  <c r="G24" i="45"/>
  <c r="E24" i="45"/>
  <c r="D24" i="45"/>
  <c r="C24" i="46"/>
  <c r="Y24" i="46" s="1"/>
  <c r="Y24" i="45" s="1"/>
  <c r="B24" i="46"/>
  <c r="G24" i="46"/>
  <c r="AC24" i="46" s="1"/>
  <c r="AC24" i="45" s="1"/>
  <c r="D24" i="46"/>
  <c r="Z24" i="46" s="1"/>
  <c r="Z24" i="45" s="1"/>
  <c r="I24" i="46"/>
  <c r="AE24" i="46" s="1"/>
  <c r="AE24" i="45" s="1"/>
  <c r="C24" i="45"/>
  <c r="E24" i="46"/>
  <c r="AA24" i="46" s="1"/>
  <c r="AA24" i="45" s="1"/>
  <c r="F24" i="45"/>
  <c r="B24" i="45"/>
  <c r="C7" i="45"/>
  <c r="B7" i="45"/>
  <c r="C7" i="46"/>
  <c r="B7" i="46"/>
  <c r="D7" i="46"/>
  <c r="G7" i="46"/>
  <c r="I7" i="46"/>
  <c r="E7" i="45"/>
  <c r="I7" i="45"/>
  <c r="E7" i="46"/>
  <c r="D7" i="45"/>
  <c r="F7" i="45"/>
  <c r="G7" i="45"/>
  <c r="F7" i="46"/>
  <c r="I27" i="45"/>
  <c r="C27" i="46"/>
  <c r="Y27" i="46" s="1"/>
  <c r="Y27" i="45" s="1"/>
  <c r="E27" i="45"/>
  <c r="E27" i="46"/>
  <c r="AA27" i="46" s="1"/>
  <c r="AA27" i="45" s="1"/>
  <c r="B27" i="46"/>
  <c r="G27" i="45"/>
  <c r="C27" i="45"/>
  <c r="I27" i="46"/>
  <c r="AE27" i="46" s="1"/>
  <c r="AE27" i="45" s="1"/>
  <c r="F27" i="46"/>
  <c r="AB27" i="46" s="1"/>
  <c r="AB27" i="45" s="1"/>
  <c r="D27" i="45"/>
  <c r="D27" i="46"/>
  <c r="Z27" i="46" s="1"/>
  <c r="Z27" i="45" s="1"/>
  <c r="G27" i="46"/>
  <c r="AC27" i="46" s="1"/>
  <c r="AC27" i="45" s="1"/>
  <c r="F27" i="45"/>
  <c r="B27" i="45"/>
  <c r="F32" i="46"/>
  <c r="AB32" i="46" s="1"/>
  <c r="AB32" i="45" s="1"/>
  <c r="I32" i="46"/>
  <c r="AE32" i="46" s="1"/>
  <c r="AE32" i="45" s="1"/>
  <c r="E32" i="46"/>
  <c r="AA32" i="46" s="1"/>
  <c r="AA32" i="45" s="1"/>
  <c r="G32" i="46"/>
  <c r="AC32" i="46" s="1"/>
  <c r="AC32" i="45" s="1"/>
  <c r="C32" i="46"/>
  <c r="Y32" i="46" s="1"/>
  <c r="Y32" i="45" s="1"/>
  <c r="I32" i="45"/>
  <c r="B32" i="46"/>
  <c r="E32" i="45"/>
  <c r="F32" i="45"/>
  <c r="D32" i="46"/>
  <c r="Z32" i="46" s="1"/>
  <c r="Z32" i="45" s="1"/>
  <c r="B32" i="45"/>
  <c r="G32" i="45"/>
  <c r="C32" i="45"/>
  <c r="D32" i="45"/>
  <c r="G56" i="45"/>
  <c r="E56" i="46"/>
  <c r="AA56" i="46" s="1"/>
  <c r="AA56" i="45" s="1"/>
  <c r="C56" i="45"/>
  <c r="C56" i="46"/>
  <c r="Y56" i="46" s="1"/>
  <c r="Y56" i="45" s="1"/>
  <c r="B56" i="46"/>
  <c r="I56" i="45"/>
  <c r="F56" i="45"/>
  <c r="I56" i="46"/>
  <c r="AE56" i="46" s="1"/>
  <c r="AE56" i="45" s="1"/>
  <c r="D56" i="46"/>
  <c r="Z56" i="46" s="1"/>
  <c r="Z56" i="45" s="1"/>
  <c r="G56" i="46"/>
  <c r="AC56" i="46" s="1"/>
  <c r="AC56" i="45" s="1"/>
  <c r="D56" i="45"/>
  <c r="E56" i="45"/>
  <c r="F56" i="46"/>
  <c r="AB56" i="46" s="1"/>
  <c r="AB56" i="45" s="1"/>
  <c r="B56" i="45"/>
  <c r="J12" i="45"/>
  <c r="J12" i="46"/>
  <c r="X12" i="46"/>
  <c r="C33" i="45"/>
  <c r="G33" i="46"/>
  <c r="AC33" i="46" s="1"/>
  <c r="AC33" i="45" s="1"/>
  <c r="G33" i="45"/>
  <c r="E33" i="45"/>
  <c r="E33" i="46"/>
  <c r="AA33" i="46" s="1"/>
  <c r="AA33" i="45" s="1"/>
  <c r="B33" i="46"/>
  <c r="I33" i="45"/>
  <c r="I33" i="46"/>
  <c r="AE33" i="46" s="1"/>
  <c r="AE33" i="45" s="1"/>
  <c r="C33" i="46"/>
  <c r="Y33" i="46" s="1"/>
  <c r="Y33" i="45" s="1"/>
  <c r="B33" i="45"/>
  <c r="F33" i="46"/>
  <c r="AB33" i="46" s="1"/>
  <c r="AB33" i="45" s="1"/>
  <c r="D33" i="45"/>
  <c r="D33" i="46"/>
  <c r="Z33" i="46" s="1"/>
  <c r="Z33" i="45" s="1"/>
  <c r="F33" i="45"/>
  <c r="B38" i="45"/>
  <c r="I38" i="46"/>
  <c r="AE38" i="46" s="1"/>
  <c r="AE38" i="45" s="1"/>
  <c r="E38" i="45"/>
  <c r="G38" i="46"/>
  <c r="AC38" i="46" s="1"/>
  <c r="AC38" i="45" s="1"/>
  <c r="I38" i="45"/>
  <c r="D38" i="45"/>
  <c r="C38" i="45"/>
  <c r="G38" i="45"/>
  <c r="F38" i="45"/>
  <c r="E38" i="46"/>
  <c r="AA38" i="46" s="1"/>
  <c r="AA38" i="45" s="1"/>
  <c r="F38" i="46"/>
  <c r="AB38" i="46" s="1"/>
  <c r="AB38" i="45" s="1"/>
  <c r="C38" i="46"/>
  <c r="Y38" i="46" s="1"/>
  <c r="Y38" i="45" s="1"/>
  <c r="D38" i="46"/>
  <c r="Z38" i="46" s="1"/>
  <c r="Z38" i="45" s="1"/>
  <c r="B38" i="46"/>
  <c r="C37" i="45"/>
  <c r="D37" i="46"/>
  <c r="Z37" i="46" s="1"/>
  <c r="Z37" i="45" s="1"/>
  <c r="D37" i="45"/>
  <c r="G37" i="46"/>
  <c r="AC37" i="46" s="1"/>
  <c r="AC37" i="45" s="1"/>
  <c r="E37" i="46"/>
  <c r="AA37" i="46" s="1"/>
  <c r="AA37" i="45" s="1"/>
  <c r="G37" i="45"/>
  <c r="C37" i="46"/>
  <c r="Y37" i="46" s="1"/>
  <c r="Y37" i="45" s="1"/>
  <c r="B37" i="46"/>
  <c r="F37" i="45"/>
  <c r="F37" i="46"/>
  <c r="AB37" i="46" s="1"/>
  <c r="AB37" i="45" s="1"/>
  <c r="I37" i="46"/>
  <c r="AE37" i="46" s="1"/>
  <c r="AE37" i="45" s="1"/>
  <c r="I37" i="45"/>
  <c r="E37" i="45"/>
  <c r="B37" i="45"/>
  <c r="I23" i="45"/>
  <c r="F23" i="45"/>
  <c r="D23" i="46"/>
  <c r="Z23" i="46" s="1"/>
  <c r="Z23" i="45" s="1"/>
  <c r="C23" i="45"/>
  <c r="G23" i="45"/>
  <c r="E23" i="46"/>
  <c r="AA23" i="46" s="1"/>
  <c r="AA23" i="45" s="1"/>
  <c r="F23" i="46"/>
  <c r="AB23" i="46" s="1"/>
  <c r="AB23" i="45" s="1"/>
  <c r="I23" i="46"/>
  <c r="AE23" i="46" s="1"/>
  <c r="AE23" i="45" s="1"/>
  <c r="E23" i="45"/>
  <c r="G23" i="46"/>
  <c r="AC23" i="46" s="1"/>
  <c r="AC23" i="45" s="1"/>
  <c r="B23" i="46"/>
  <c r="D23" i="45"/>
  <c r="B23" i="45"/>
  <c r="C23" i="46"/>
  <c r="Y23" i="46" s="1"/>
  <c r="Y23" i="45" s="1"/>
  <c r="I48" i="46"/>
  <c r="AE48" i="46" s="1"/>
  <c r="AE48" i="45" s="1"/>
  <c r="C48" i="45"/>
  <c r="D48" i="46"/>
  <c r="Z48" i="46" s="1"/>
  <c r="Z48" i="45" s="1"/>
  <c r="E48" i="46"/>
  <c r="AA48" i="46" s="1"/>
  <c r="AA48" i="45" s="1"/>
  <c r="G48" i="46"/>
  <c r="AC48" i="46" s="1"/>
  <c r="AC48" i="45" s="1"/>
  <c r="C48" i="46"/>
  <c r="Y48" i="46" s="1"/>
  <c r="Y48" i="45" s="1"/>
  <c r="B48" i="46"/>
  <c r="F48" i="46"/>
  <c r="AB48" i="46" s="1"/>
  <c r="AB48" i="45" s="1"/>
  <c r="B48" i="45"/>
  <c r="D48" i="45"/>
  <c r="I48" i="45"/>
  <c r="G48" i="45"/>
  <c r="E48" i="45"/>
  <c r="F48" i="45"/>
  <c r="I44" i="46"/>
  <c r="AE44" i="46" s="1"/>
  <c r="AE44" i="45" s="1"/>
  <c r="D44" i="46"/>
  <c r="Z44" i="46" s="1"/>
  <c r="Z44" i="45" s="1"/>
  <c r="G44" i="45"/>
  <c r="G44" i="46"/>
  <c r="AC44" i="46" s="1"/>
  <c r="AC44" i="45" s="1"/>
  <c r="E44" i="46"/>
  <c r="AA44" i="46" s="1"/>
  <c r="AA44" i="45" s="1"/>
  <c r="C44" i="45"/>
  <c r="I44" i="45"/>
  <c r="E44" i="45"/>
  <c r="F44" i="46"/>
  <c r="AB44" i="46" s="1"/>
  <c r="AB44" i="45" s="1"/>
  <c r="D44" i="45"/>
  <c r="F44" i="45"/>
  <c r="C44" i="46"/>
  <c r="Y44" i="46" s="1"/>
  <c r="Y44" i="45" s="1"/>
  <c r="B44" i="45"/>
  <c r="B44" i="46"/>
  <c r="AK12" i="45"/>
  <c r="AJ12" i="45"/>
  <c r="I52" i="46"/>
  <c r="AE52" i="46" s="1"/>
  <c r="AE52" i="45" s="1"/>
  <c r="I52" i="45"/>
  <c r="G52" i="45"/>
  <c r="D52" i="46"/>
  <c r="Z52" i="46" s="1"/>
  <c r="Z52" i="45" s="1"/>
  <c r="E52" i="45"/>
  <c r="B52" i="46"/>
  <c r="G52" i="46"/>
  <c r="AC52" i="46" s="1"/>
  <c r="AC52" i="45" s="1"/>
  <c r="B52" i="45"/>
  <c r="C52" i="45"/>
  <c r="D52" i="45"/>
  <c r="F52" i="46"/>
  <c r="AB52" i="46" s="1"/>
  <c r="AB52" i="45" s="1"/>
  <c r="F52" i="45"/>
  <c r="E52" i="46"/>
  <c r="AA52" i="46" s="1"/>
  <c r="AA52" i="45" s="1"/>
  <c r="C52" i="46"/>
  <c r="Y52" i="46" s="1"/>
  <c r="Y52" i="45" s="1"/>
  <c r="AI11" i="1"/>
  <c r="AJ11" i="1" s="1"/>
  <c r="AK11" i="1" s="1"/>
  <c r="C29" i="46"/>
  <c r="Y29" i="46" s="1"/>
  <c r="Y29" i="45" s="1"/>
  <c r="E29" i="45"/>
  <c r="G29" i="45"/>
  <c r="G29" i="46"/>
  <c r="AC29" i="46" s="1"/>
  <c r="AC29" i="45" s="1"/>
  <c r="B29" i="46"/>
  <c r="D29" i="45"/>
  <c r="F29" i="45"/>
  <c r="I29" i="45"/>
  <c r="C29" i="45"/>
  <c r="D29" i="46"/>
  <c r="Z29" i="46" s="1"/>
  <c r="Z29" i="45" s="1"/>
  <c r="B29" i="45"/>
  <c r="I29" i="46"/>
  <c r="AE29" i="46" s="1"/>
  <c r="AE29" i="45" s="1"/>
  <c r="F29" i="46"/>
  <c r="AB29" i="46" s="1"/>
  <c r="AB29" i="45" s="1"/>
  <c r="E29" i="46"/>
  <c r="AA29" i="46" s="1"/>
  <c r="AA29" i="45" s="1"/>
  <c r="F15" i="46"/>
  <c r="AB15" i="46" s="1"/>
  <c r="AB15" i="45" s="1"/>
  <c r="I15" i="45"/>
  <c r="E15" i="45"/>
  <c r="G15" i="46"/>
  <c r="AC15" i="46" s="1"/>
  <c r="AC15" i="45" s="1"/>
  <c r="E15" i="46"/>
  <c r="AA15" i="46" s="1"/>
  <c r="AA15" i="45" s="1"/>
  <c r="C15" i="45"/>
  <c r="G15" i="45"/>
  <c r="D15" i="45"/>
  <c r="D15" i="46"/>
  <c r="Z15" i="46" s="1"/>
  <c r="Z15" i="45" s="1"/>
  <c r="I15" i="46"/>
  <c r="AE15" i="46" s="1"/>
  <c r="AE15" i="45" s="1"/>
  <c r="F15" i="45"/>
  <c r="C15" i="46"/>
  <c r="Y15" i="46" s="1"/>
  <c r="B15" i="45"/>
  <c r="B15" i="46"/>
  <c r="F21" i="45"/>
  <c r="G21" i="46"/>
  <c r="AC21" i="46" s="1"/>
  <c r="AC21" i="45" s="1"/>
  <c r="I21" i="45"/>
  <c r="G21" i="45"/>
  <c r="D21" i="46"/>
  <c r="Z21" i="46" s="1"/>
  <c r="Z21" i="45" s="1"/>
  <c r="C21" i="46"/>
  <c r="Y21" i="46" s="1"/>
  <c r="Y21" i="45" s="1"/>
  <c r="E21" i="45"/>
  <c r="B21" i="45"/>
  <c r="I21" i="46"/>
  <c r="AE21" i="46" s="1"/>
  <c r="AE21" i="45" s="1"/>
  <c r="F21" i="46"/>
  <c r="AB21" i="46" s="1"/>
  <c r="AB21" i="45" s="1"/>
  <c r="C21" i="45"/>
  <c r="D21" i="45"/>
  <c r="E21" i="46"/>
  <c r="AA21" i="46" s="1"/>
  <c r="AA21" i="45" s="1"/>
  <c r="AL21" i="45" s="1"/>
  <c r="B21" i="46"/>
  <c r="D51" i="45"/>
  <c r="E51" i="45"/>
  <c r="G51" i="46"/>
  <c r="AC51" i="46" s="1"/>
  <c r="AC51" i="45" s="1"/>
  <c r="E51" i="46"/>
  <c r="AA51" i="46" s="1"/>
  <c r="AA51" i="45" s="1"/>
  <c r="C51" i="45"/>
  <c r="C51" i="46"/>
  <c r="Y51" i="46" s="1"/>
  <c r="Y51" i="45" s="1"/>
  <c r="G51" i="45"/>
  <c r="I51" i="46"/>
  <c r="AE51" i="46" s="1"/>
  <c r="AE51" i="45" s="1"/>
  <c r="B51" i="45"/>
  <c r="I51" i="45"/>
  <c r="B51" i="46"/>
  <c r="F51" i="46"/>
  <c r="AB51" i="46" s="1"/>
  <c r="AB51" i="45" s="1"/>
  <c r="F51" i="45"/>
  <c r="D51" i="46"/>
  <c r="Z51" i="46" s="1"/>
  <c r="Z51" i="45" s="1"/>
  <c r="N58" i="43"/>
  <c r="AI30" i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P48" i="45" l="1"/>
  <c r="AJ22" i="45"/>
  <c r="AP41" i="45"/>
  <c r="AN42" i="45"/>
  <c r="AL23" i="45"/>
  <c r="AL31" i="45"/>
  <c r="AP16" i="45"/>
  <c r="AM52" i="45"/>
  <c r="AJ13" i="45"/>
  <c r="AL15" i="45"/>
  <c r="AL48" i="45"/>
  <c r="AP25" i="45"/>
  <c r="AP17" i="45"/>
  <c r="AM33" i="45"/>
  <c r="AN31" i="45"/>
  <c r="AJ8" i="45"/>
  <c r="AK21" i="45"/>
  <c r="AL29" i="45"/>
  <c r="AP14" i="45"/>
  <c r="AP45" i="45"/>
  <c r="AL52" i="45"/>
  <c r="AM38" i="45"/>
  <c r="AM24" i="45"/>
  <c r="J11" i="45"/>
  <c r="AM22" i="45"/>
  <c r="AN8" i="45"/>
  <c r="AM30" i="45"/>
  <c r="AP36" i="45"/>
  <c r="AK40" i="45"/>
  <c r="AM50" i="45"/>
  <c r="AM10" i="45"/>
  <c r="AJ19" i="45"/>
  <c r="AK20" i="45"/>
  <c r="AK19" i="45"/>
  <c r="AN21" i="45"/>
  <c r="AL32" i="45"/>
  <c r="AK27" i="45"/>
  <c r="AL49" i="45"/>
  <c r="AK43" i="45"/>
  <c r="AL54" i="45"/>
  <c r="AK35" i="45"/>
  <c r="AJ41" i="45"/>
  <c r="AK39" i="45"/>
  <c r="AJ26" i="45"/>
  <c r="AK36" i="45"/>
  <c r="AN47" i="45"/>
  <c r="AK42" i="45"/>
  <c r="AP28" i="45"/>
  <c r="AK15" i="45"/>
  <c r="AP37" i="45"/>
  <c r="AN22" i="45"/>
  <c r="AN26" i="45"/>
  <c r="AJ50" i="45"/>
  <c r="AJ11" i="45"/>
  <c r="AJ56" i="45"/>
  <c r="AP27" i="45"/>
  <c r="AJ43" i="45"/>
  <c r="AP11" i="45"/>
  <c r="AN30" i="45"/>
  <c r="AJ36" i="45"/>
  <c r="AM17" i="45"/>
  <c r="AK50" i="45"/>
  <c r="AJ44" i="45"/>
  <c r="AJ23" i="45"/>
  <c r="AN57" i="45"/>
  <c r="AN17" i="45"/>
  <c r="AK52" i="45"/>
  <c r="AN37" i="45"/>
  <c r="AJ32" i="45"/>
  <c r="AN27" i="45"/>
  <c r="AP43" i="45"/>
  <c r="AJ46" i="45"/>
  <c r="AL39" i="45"/>
  <c r="AM25" i="45"/>
  <c r="AN43" i="45"/>
  <c r="AK37" i="45"/>
  <c r="AL27" i="45"/>
  <c r="AJ30" i="45"/>
  <c r="AK45" i="45"/>
  <c r="AP40" i="45"/>
  <c r="AP52" i="45"/>
  <c r="AL43" i="45"/>
  <c r="AL19" i="45"/>
  <c r="AM18" i="45"/>
  <c r="AN39" i="45"/>
  <c r="AK30" i="45"/>
  <c r="AP30" i="45"/>
  <c r="AM40" i="45"/>
  <c r="AK33" i="45"/>
  <c r="AP44" i="45"/>
  <c r="AM28" i="45"/>
  <c r="AM31" i="45"/>
  <c r="AL35" i="45"/>
  <c r="AN41" i="45"/>
  <c r="AJ39" i="45"/>
  <c r="AP8" i="45"/>
  <c r="AK10" i="45"/>
  <c r="AM16" i="45"/>
  <c r="AL42" i="45"/>
  <c r="AJ27" i="45"/>
  <c r="AJ49" i="45"/>
  <c r="AL11" i="45"/>
  <c r="AJ31" i="45"/>
  <c r="AL22" i="45"/>
  <c r="AL8" i="45"/>
  <c r="AN25" i="45"/>
  <c r="AL50" i="45"/>
  <c r="AP24" i="45"/>
  <c r="AN9" i="45"/>
  <c r="AK26" i="45"/>
  <c r="AM42" i="45"/>
  <c r="AL37" i="45"/>
  <c r="AN32" i="45"/>
  <c r="AM15" i="45"/>
  <c r="AP33" i="45"/>
  <c r="AN56" i="45"/>
  <c r="AM49" i="45"/>
  <c r="AP54" i="45"/>
  <c r="AK28" i="45"/>
  <c r="AP46" i="45"/>
  <c r="AM47" i="45"/>
  <c r="AP53" i="45"/>
  <c r="AJ55" i="45"/>
  <c r="AM36" i="45"/>
  <c r="AN52" i="45"/>
  <c r="AK49" i="45"/>
  <c r="AK47" i="45"/>
  <c r="AP20" i="45"/>
  <c r="AK25" i="45"/>
  <c r="AL40" i="45"/>
  <c r="AK51" i="45"/>
  <c r="AM43" i="45"/>
  <c r="AN51" i="45"/>
  <c r="AJ51" i="45"/>
  <c r="AJ52" i="45"/>
  <c r="AK54" i="45"/>
  <c r="AK57" i="45"/>
  <c r="AL18" i="45"/>
  <c r="AN18" i="45"/>
  <c r="AK22" i="45"/>
  <c r="AL30" i="45"/>
  <c r="AN16" i="45"/>
  <c r="AM13" i="45"/>
  <c r="AM9" i="45"/>
  <c r="AL26" i="45"/>
  <c r="AP50" i="45"/>
  <c r="AN33" i="45"/>
  <c r="J49" i="45"/>
  <c r="AL51" i="45"/>
  <c r="AN48" i="45"/>
  <c r="AM23" i="45"/>
  <c r="AJ33" i="45"/>
  <c r="C58" i="45"/>
  <c r="J49" i="46"/>
  <c r="X49" i="46"/>
  <c r="AM14" i="45"/>
  <c r="AM46" i="45"/>
  <c r="J47" i="45"/>
  <c r="AJ20" i="45"/>
  <c r="AM35" i="45"/>
  <c r="J10" i="46"/>
  <c r="X10" i="46"/>
  <c r="AJ16" i="45"/>
  <c r="J45" i="46"/>
  <c r="X45" i="46"/>
  <c r="J26" i="45"/>
  <c r="J28" i="45"/>
  <c r="Y57" i="45"/>
  <c r="AJ57" i="45" s="1"/>
  <c r="J18" i="45"/>
  <c r="AJ18" i="45"/>
  <c r="J34" i="46"/>
  <c r="X34" i="46"/>
  <c r="J55" i="46"/>
  <c r="X55" i="46"/>
  <c r="J16" i="45"/>
  <c r="AM51" i="45"/>
  <c r="J21" i="46"/>
  <c r="X21" i="46"/>
  <c r="AK29" i="45"/>
  <c r="J52" i="45"/>
  <c r="J44" i="45"/>
  <c r="AK48" i="45"/>
  <c r="AN23" i="45"/>
  <c r="J56" i="46"/>
  <c r="X56" i="46"/>
  <c r="J32" i="46"/>
  <c r="X32" i="46"/>
  <c r="AM27" i="45"/>
  <c r="D58" i="45"/>
  <c r="AN49" i="45"/>
  <c r="AK14" i="45"/>
  <c r="AN28" i="45"/>
  <c r="AP57" i="45"/>
  <c r="AN19" i="45"/>
  <c r="J47" i="46"/>
  <c r="X47" i="46"/>
  <c r="J20" i="46"/>
  <c r="X20" i="46"/>
  <c r="AN20" i="45"/>
  <c r="J35" i="46"/>
  <c r="X35" i="46"/>
  <c r="J53" i="46"/>
  <c r="X53" i="46"/>
  <c r="J39" i="45"/>
  <c r="G58" i="45"/>
  <c r="AL45" i="45"/>
  <c r="AL13" i="45"/>
  <c r="AM26" i="45"/>
  <c r="J36" i="46"/>
  <c r="X36" i="46"/>
  <c r="J17" i="46"/>
  <c r="X17" i="46"/>
  <c r="J40" i="46"/>
  <c r="X40" i="46"/>
  <c r="F58" i="45"/>
  <c r="J29" i="46"/>
  <c r="X29" i="46"/>
  <c r="J22" i="46"/>
  <c r="X22" i="46"/>
  <c r="J56" i="45"/>
  <c r="I58" i="45"/>
  <c r="AP49" i="45"/>
  <c r="J43" i="45"/>
  <c r="J54" i="45"/>
  <c r="AL28" i="45"/>
  <c r="AL46" i="45"/>
  <c r="AJ47" i="45"/>
  <c r="J20" i="45"/>
  <c r="J31" i="45"/>
  <c r="J53" i="45"/>
  <c r="J41" i="45"/>
  <c r="AP34" i="45"/>
  <c r="J30" i="45"/>
  <c r="J25" i="45"/>
  <c r="AN45" i="45"/>
  <c r="J9" i="45"/>
  <c r="AP42" i="45"/>
  <c r="AN29" i="45"/>
  <c r="AK38" i="45"/>
  <c r="E58" i="45"/>
  <c r="J11" i="46"/>
  <c r="X11" i="46"/>
  <c r="AJ14" i="45"/>
  <c r="J28" i="46"/>
  <c r="X28" i="46"/>
  <c r="AL57" i="45"/>
  <c r="J46" i="46"/>
  <c r="X46" i="46"/>
  <c r="J19" i="45"/>
  <c r="AP18" i="45"/>
  <c r="AJ53" i="45"/>
  <c r="AN34" i="45"/>
  <c r="AL10" i="45"/>
  <c r="J30" i="46"/>
  <c r="X30" i="46"/>
  <c r="AJ45" i="45"/>
  <c r="AL36" i="45"/>
  <c r="J50" i="46"/>
  <c r="X50" i="46"/>
  <c r="J37" i="46"/>
  <c r="X37" i="46"/>
  <c r="J51" i="45"/>
  <c r="AM21" i="45"/>
  <c r="AM44" i="45"/>
  <c r="J23" i="45"/>
  <c r="AM56" i="45"/>
  <c r="J27" i="46"/>
  <c r="X27" i="46"/>
  <c r="I58" i="46"/>
  <c r="AE7" i="46"/>
  <c r="AK24" i="45"/>
  <c r="J57" i="46"/>
  <c r="X57" i="46"/>
  <c r="X57" i="45" s="1"/>
  <c r="J46" i="45"/>
  <c r="J31" i="46"/>
  <c r="X31" i="46"/>
  <c r="J35" i="45"/>
  <c r="AJ35" i="45"/>
  <c r="AL41" i="45"/>
  <c r="J39" i="46"/>
  <c r="X39" i="46"/>
  <c r="J8" i="45"/>
  <c r="AJ10" i="45"/>
  <c r="J16" i="46"/>
  <c r="X16" i="46"/>
  <c r="AP13" i="45"/>
  <c r="J9" i="46"/>
  <c r="X9" i="46"/>
  <c r="J26" i="46"/>
  <c r="X26" i="46"/>
  <c r="J42" i="46"/>
  <c r="X42" i="46"/>
  <c r="AN40" i="45"/>
  <c r="J44" i="46"/>
  <c r="X44" i="46"/>
  <c r="AF12" i="46"/>
  <c r="X12" i="45"/>
  <c r="J51" i="46"/>
  <c r="X51" i="46"/>
  <c r="AJ21" i="45"/>
  <c r="AK44" i="45"/>
  <c r="AP51" i="45"/>
  <c r="AP21" i="45"/>
  <c r="AL44" i="45"/>
  <c r="AK23" i="45"/>
  <c r="J37" i="45"/>
  <c r="AN38" i="45"/>
  <c r="J33" i="46"/>
  <c r="X33" i="46"/>
  <c r="AL56" i="45"/>
  <c r="AP32" i="45"/>
  <c r="G58" i="46"/>
  <c r="AC7" i="46"/>
  <c r="AN24" i="45"/>
  <c r="AK11" i="45"/>
  <c r="AN14" i="45"/>
  <c r="J54" i="46"/>
  <c r="X54" i="46"/>
  <c r="AJ28" i="45"/>
  <c r="AK46" i="45"/>
  <c r="J19" i="46"/>
  <c r="X19" i="46"/>
  <c r="AK31" i="45"/>
  <c r="AP22" i="45"/>
  <c r="AK34" i="45"/>
  <c r="AP55" i="45"/>
  <c r="AK16" i="45"/>
  <c r="AN13" i="45"/>
  <c r="J13" i="46"/>
  <c r="X13" i="46"/>
  <c r="AK9" i="45"/>
  <c r="J17" i="45"/>
  <c r="AJ17" i="45"/>
  <c r="J15" i="46"/>
  <c r="X15" i="46"/>
  <c r="X15" i="45" s="1"/>
  <c r="AI15" i="45" s="1"/>
  <c r="Y15" i="45"/>
  <c r="AJ15" i="45" s="1"/>
  <c r="J21" i="45"/>
  <c r="AP15" i="45"/>
  <c r="AP29" i="45"/>
  <c r="J48" i="45"/>
  <c r="J23" i="46"/>
  <c r="X23" i="46"/>
  <c r="AJ37" i="45"/>
  <c r="AL38" i="45"/>
  <c r="AL33" i="45"/>
  <c r="AK56" i="45"/>
  <c r="AM32" i="45"/>
  <c r="D58" i="46"/>
  <c r="Z7" i="46"/>
  <c r="J24" i="46"/>
  <c r="X24" i="46"/>
  <c r="AN11" i="45"/>
  <c r="J14" i="46"/>
  <c r="X14" i="46"/>
  <c r="AJ54" i="45"/>
  <c r="AN46" i="45"/>
  <c r="AM19" i="45"/>
  <c r="J18" i="46"/>
  <c r="X18" i="46"/>
  <c r="AL47" i="45"/>
  <c r="AN35" i="45"/>
  <c r="J22" i="45"/>
  <c r="J41" i="46"/>
  <c r="X41" i="46"/>
  <c r="AM8" i="45"/>
  <c r="AL34" i="45"/>
  <c r="AM55" i="45"/>
  <c r="AN55" i="45"/>
  <c r="AP10" i="45"/>
  <c r="AL16" i="45"/>
  <c r="J25" i="46"/>
  <c r="X25" i="46"/>
  <c r="J13" i="45"/>
  <c r="AL9" i="45"/>
  <c r="J36" i="45"/>
  <c r="J42" i="45"/>
  <c r="AJ42" i="45"/>
  <c r="AJ40" i="45"/>
  <c r="J33" i="45"/>
  <c r="J15" i="45"/>
  <c r="J52" i="46"/>
  <c r="X52" i="46"/>
  <c r="AM29" i="45"/>
  <c r="J29" i="45"/>
  <c r="AM48" i="45"/>
  <c r="J38" i="46"/>
  <c r="X38" i="46"/>
  <c r="AP38" i="45"/>
  <c r="J27" i="45"/>
  <c r="J7" i="46"/>
  <c r="B58" i="46"/>
  <c r="X7" i="46"/>
  <c r="AJ24" i="45"/>
  <c r="AM11" i="45"/>
  <c r="J57" i="45"/>
  <c r="AP47" i="45"/>
  <c r="AM20" i="45"/>
  <c r="AM53" i="45"/>
  <c r="AN53" i="45"/>
  <c r="AM39" i="45"/>
  <c r="AK8" i="45"/>
  <c r="J34" i="45"/>
  <c r="AJ34" i="45"/>
  <c r="AN10" i="45"/>
  <c r="J45" i="45"/>
  <c r="AP9" i="45"/>
  <c r="AK17" i="45"/>
  <c r="J40" i="45"/>
  <c r="J24" i="45"/>
  <c r="E58" i="46"/>
  <c r="AA7" i="46"/>
  <c r="J48" i="46"/>
  <c r="X48" i="46"/>
  <c r="J32" i="45"/>
  <c r="AL20" i="45"/>
  <c r="J8" i="46"/>
  <c r="X8" i="46"/>
  <c r="J55" i="45"/>
  <c r="J10" i="45"/>
  <c r="AJ25" i="45"/>
  <c r="J38" i="45"/>
  <c r="C58" i="46"/>
  <c r="Y7" i="46"/>
  <c r="J14" i="45"/>
  <c r="AN15" i="45"/>
  <c r="AJ29" i="45"/>
  <c r="AN44" i="45"/>
  <c r="AJ48" i="45"/>
  <c r="AP23" i="45"/>
  <c r="AM37" i="45"/>
  <c r="AJ38" i="45"/>
  <c r="AP56" i="45"/>
  <c r="AK32" i="45"/>
  <c r="F58" i="46"/>
  <c r="AB7" i="46"/>
  <c r="J7" i="45"/>
  <c r="B58" i="45"/>
  <c r="AL24" i="45"/>
  <c r="J43" i="46"/>
  <c r="X43" i="46"/>
  <c r="AL14" i="45"/>
  <c r="AM54" i="45"/>
  <c r="AN54" i="45"/>
  <c r="AM57" i="45"/>
  <c r="AK18" i="45"/>
  <c r="AP31" i="45"/>
  <c r="AP35" i="45"/>
  <c r="AL53" i="45"/>
  <c r="AM41" i="45"/>
  <c r="AK41" i="45"/>
  <c r="AP39" i="45"/>
  <c r="AM34" i="45"/>
  <c r="AK55" i="45"/>
  <c r="AL25" i="45"/>
  <c r="AM45" i="45"/>
  <c r="AK13" i="45"/>
  <c r="AJ9" i="45"/>
  <c r="AP26" i="45"/>
  <c r="AN36" i="45"/>
  <c r="AL17" i="45"/>
  <c r="AN50" i="45"/>
  <c r="J50" i="45"/>
  <c r="F59" i="1"/>
  <c r="AI59" i="1"/>
  <c r="J59" i="36"/>
  <c r="AJ59" i="1"/>
  <c r="AK8" i="1"/>
  <c r="AQ15" i="45" l="1"/>
  <c r="AF45" i="46"/>
  <c r="X45" i="45"/>
  <c r="AF25" i="46"/>
  <c r="X25" i="45"/>
  <c r="Z58" i="46"/>
  <c r="Z7" i="45"/>
  <c r="AF13" i="46"/>
  <c r="X13" i="45"/>
  <c r="AF51" i="46"/>
  <c r="X51" i="45"/>
  <c r="AF9" i="46"/>
  <c r="X9" i="45"/>
  <c r="AF50" i="46"/>
  <c r="X50" i="45"/>
  <c r="AF17" i="46"/>
  <c r="X17" i="45"/>
  <c r="AF21" i="46"/>
  <c r="X21" i="45"/>
  <c r="AF49" i="46"/>
  <c r="X49" i="45"/>
  <c r="AF33" i="46"/>
  <c r="X33" i="45"/>
  <c r="AF46" i="46"/>
  <c r="X46" i="45"/>
  <c r="AF18" i="46"/>
  <c r="X18" i="45"/>
  <c r="AF12" i="45"/>
  <c r="AI12" i="45"/>
  <c r="AQ12" i="45" s="1"/>
  <c r="AF31" i="46"/>
  <c r="X31" i="45"/>
  <c r="AF36" i="46"/>
  <c r="X36" i="45"/>
  <c r="AF20" i="46"/>
  <c r="X20" i="45"/>
  <c r="AF32" i="46"/>
  <c r="X32" i="45"/>
  <c r="J58" i="46"/>
  <c r="AF54" i="46"/>
  <c r="X54" i="45"/>
  <c r="AF15" i="46"/>
  <c r="AF44" i="46"/>
  <c r="X44" i="45"/>
  <c r="AF28" i="46"/>
  <c r="X28" i="45"/>
  <c r="AF22" i="46"/>
  <c r="X22" i="45"/>
  <c r="AF47" i="46"/>
  <c r="X47" i="45"/>
  <c r="AF56" i="46"/>
  <c r="X56" i="45"/>
  <c r="AF15" i="45"/>
  <c r="AF30" i="46"/>
  <c r="X30" i="45"/>
  <c r="AF57" i="46"/>
  <c r="AF10" i="46"/>
  <c r="X10" i="45"/>
  <c r="AF7" i="46"/>
  <c r="X58" i="46"/>
  <c r="X7" i="45"/>
  <c r="AF38" i="46"/>
  <c r="X38" i="45"/>
  <c r="AF29" i="46"/>
  <c r="X29" i="45"/>
  <c r="AF27" i="46"/>
  <c r="X27" i="45"/>
  <c r="J58" i="45"/>
  <c r="AF8" i="46"/>
  <c r="X8" i="45"/>
  <c r="AF14" i="46"/>
  <c r="X14" i="45"/>
  <c r="AF23" i="46"/>
  <c r="X23" i="45"/>
  <c r="AI57" i="45"/>
  <c r="AQ57" i="45" s="1"/>
  <c r="AF57" i="45"/>
  <c r="AF11" i="46"/>
  <c r="X11" i="45"/>
  <c r="AF55" i="46"/>
  <c r="X55" i="45"/>
  <c r="AF16" i="46"/>
  <c r="X16" i="45"/>
  <c r="Y58" i="46"/>
  <c r="Y7" i="45"/>
  <c r="AF41" i="46"/>
  <c r="X41" i="45"/>
  <c r="AF42" i="46"/>
  <c r="X42" i="45"/>
  <c r="AF39" i="46"/>
  <c r="X39" i="45"/>
  <c r="AF48" i="46"/>
  <c r="X48" i="45"/>
  <c r="AA58" i="46"/>
  <c r="AA7" i="45"/>
  <c r="AC58" i="46"/>
  <c r="AC7" i="45"/>
  <c r="AF53" i="46"/>
  <c r="X53" i="45"/>
  <c r="AF34" i="46"/>
  <c r="X34" i="45"/>
  <c r="AF24" i="46"/>
  <c r="X24" i="45"/>
  <c r="AF26" i="46"/>
  <c r="X26" i="45"/>
  <c r="AF37" i="46"/>
  <c r="X37" i="45"/>
  <c r="AF40" i="46"/>
  <c r="X40" i="45"/>
  <c r="AB58" i="46"/>
  <c r="AB7" i="45"/>
  <c r="AF43" i="46"/>
  <c r="X43" i="45"/>
  <c r="AF52" i="46"/>
  <c r="X52" i="45"/>
  <c r="AF19" i="46"/>
  <c r="X19" i="45"/>
  <c r="AE58" i="46"/>
  <c r="AE7" i="45"/>
  <c r="AF35" i="46"/>
  <c r="X35" i="45"/>
  <c r="AK59" i="1"/>
  <c r="AF28" i="45" l="1"/>
  <c r="AI28" i="45"/>
  <c r="AQ28" i="45" s="1"/>
  <c r="AI41" i="45"/>
  <c r="AQ41" i="45" s="1"/>
  <c r="AF41" i="45"/>
  <c r="AI31" i="45"/>
  <c r="AQ31" i="45" s="1"/>
  <c r="AF31" i="45"/>
  <c r="AF21" i="45"/>
  <c r="AI21" i="45"/>
  <c r="AQ21" i="45" s="1"/>
  <c r="Z58" i="45"/>
  <c r="AK7" i="45"/>
  <c r="AK58" i="45" s="1"/>
  <c r="AF13" i="45"/>
  <c r="AI13" i="45"/>
  <c r="AQ13" i="45" s="1"/>
  <c r="AF36" i="45"/>
  <c r="AI36" i="45"/>
  <c r="AQ36" i="45" s="1"/>
  <c r="AF23" i="45"/>
  <c r="AI23" i="45"/>
  <c r="AQ23" i="45" s="1"/>
  <c r="AI17" i="45"/>
  <c r="AQ17" i="45" s="1"/>
  <c r="AF17" i="45"/>
  <c r="AI25" i="45"/>
  <c r="AQ25" i="45" s="1"/>
  <c r="AF25" i="45"/>
  <c r="AF40" i="45"/>
  <c r="AI40" i="45"/>
  <c r="AQ40" i="45" s="1"/>
  <c r="AF42" i="45"/>
  <c r="AI42" i="45"/>
  <c r="AQ42" i="45" s="1"/>
  <c r="AI19" i="45"/>
  <c r="AQ19" i="45" s="1"/>
  <c r="AF19" i="45"/>
  <c r="AF54" i="45"/>
  <c r="AI54" i="45"/>
  <c r="AQ54" i="45" s="1"/>
  <c r="AI53" i="45"/>
  <c r="AQ53" i="45" s="1"/>
  <c r="AF53" i="45"/>
  <c r="AF44" i="45"/>
  <c r="AI44" i="45"/>
  <c r="AQ44" i="45" s="1"/>
  <c r="AI29" i="45"/>
  <c r="AQ29" i="45" s="1"/>
  <c r="AF29" i="45"/>
  <c r="AI52" i="45"/>
  <c r="AQ52" i="45" s="1"/>
  <c r="AF52" i="45"/>
  <c r="Y58" i="45"/>
  <c r="AJ7" i="45"/>
  <c r="AJ58" i="45" s="1"/>
  <c r="AF43" i="45"/>
  <c r="AI43" i="45"/>
  <c r="AQ43" i="45" s="1"/>
  <c r="AA58" i="45"/>
  <c r="AL7" i="45"/>
  <c r="AL58" i="45" s="1"/>
  <c r="AF16" i="45"/>
  <c r="AI16" i="45"/>
  <c r="AQ16" i="45" s="1"/>
  <c r="AF14" i="45"/>
  <c r="AI14" i="45"/>
  <c r="AQ14" i="45" s="1"/>
  <c r="AF18" i="45"/>
  <c r="AI18" i="45"/>
  <c r="AQ18" i="45" s="1"/>
  <c r="AF50" i="45"/>
  <c r="AI50" i="45"/>
  <c r="AQ50" i="45" s="1"/>
  <c r="AI45" i="45"/>
  <c r="AQ45" i="45" s="1"/>
  <c r="AF45" i="45"/>
  <c r="AI27" i="45"/>
  <c r="AQ27" i="45" s="1"/>
  <c r="AF27" i="45"/>
  <c r="AF30" i="45"/>
  <c r="AI30" i="45"/>
  <c r="AQ30" i="45" s="1"/>
  <c r="AI47" i="45"/>
  <c r="AQ47" i="45" s="1"/>
  <c r="AF47" i="45"/>
  <c r="AE58" i="45"/>
  <c r="AP7" i="45"/>
  <c r="AP58" i="45" s="1"/>
  <c r="AI11" i="45"/>
  <c r="AQ11" i="45" s="1"/>
  <c r="AF11" i="45"/>
  <c r="AI37" i="45"/>
  <c r="AQ37" i="45" s="1"/>
  <c r="AF37" i="45"/>
  <c r="X58" i="45"/>
  <c r="AF7" i="45"/>
  <c r="AI7" i="45"/>
  <c r="AF35" i="45"/>
  <c r="AI35" i="45"/>
  <c r="AQ35" i="45" s="1"/>
  <c r="AF48" i="45"/>
  <c r="AI48" i="45"/>
  <c r="AQ48" i="45" s="1"/>
  <c r="AF32" i="45"/>
  <c r="AI32" i="45"/>
  <c r="AQ32" i="45" s="1"/>
  <c r="AF46" i="45"/>
  <c r="AI46" i="45"/>
  <c r="AQ46" i="45" s="1"/>
  <c r="AI9" i="45"/>
  <c r="AQ9" i="45" s="1"/>
  <c r="AF9" i="45"/>
  <c r="AF26" i="45"/>
  <c r="AI26" i="45"/>
  <c r="AQ26" i="45" s="1"/>
  <c r="AF24" i="45"/>
  <c r="AI24" i="45"/>
  <c r="AQ24" i="45" s="1"/>
  <c r="AF38" i="45"/>
  <c r="AI38" i="45"/>
  <c r="AQ38" i="45" s="1"/>
  <c r="AB58" i="45"/>
  <c r="AM7" i="45"/>
  <c r="AM58" i="45" s="1"/>
  <c r="AF34" i="45"/>
  <c r="AI34" i="45"/>
  <c r="AQ34" i="45" s="1"/>
  <c r="AI55" i="45"/>
  <c r="AQ55" i="45" s="1"/>
  <c r="AF55" i="45"/>
  <c r="AF8" i="45"/>
  <c r="AI8" i="45"/>
  <c r="AQ8" i="45" s="1"/>
  <c r="AF58" i="46"/>
  <c r="AF22" i="45"/>
  <c r="AI22" i="45"/>
  <c r="AQ22" i="45" s="1"/>
  <c r="AI49" i="45"/>
  <c r="AQ49" i="45" s="1"/>
  <c r="AF49" i="45"/>
  <c r="AC58" i="45"/>
  <c r="AN7" i="45"/>
  <c r="AN58" i="45" s="1"/>
  <c r="AI56" i="45"/>
  <c r="AQ56" i="45" s="1"/>
  <c r="AF56" i="45"/>
  <c r="AI39" i="45"/>
  <c r="AQ39" i="45" s="1"/>
  <c r="AF39" i="45"/>
  <c r="AF10" i="45"/>
  <c r="AI10" i="45"/>
  <c r="AQ10" i="45" s="1"/>
  <c r="AF20" i="45"/>
  <c r="AI20" i="45"/>
  <c r="AQ20" i="45" s="1"/>
  <c r="AI33" i="45"/>
  <c r="AQ33" i="45" s="1"/>
  <c r="AF33" i="45"/>
  <c r="AI51" i="45"/>
  <c r="AQ51" i="45" s="1"/>
  <c r="AF51" i="45"/>
  <c r="K59" i="36"/>
  <c r="AI58" i="45" l="1"/>
  <c r="AQ7" i="45"/>
  <c r="AQ58" i="45" s="1"/>
  <c r="AF58" i="45"/>
  <c r="J59" i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I19" i="1"/>
  <c r="M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1" i="1" l="1"/>
  <c r="M49" i="1"/>
  <c r="M37" i="1"/>
  <c r="M45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12" i="1" l="1"/>
  <c r="H12" i="36" s="1"/>
  <c r="L12" i="36" s="1"/>
  <c r="M12" i="36" s="1"/>
  <c r="D11" i="28" s="1"/>
  <c r="AQ19" i="1"/>
  <c r="H19" i="36" s="1"/>
  <c r="L19" i="36" s="1"/>
  <c r="M19" i="36" s="1"/>
  <c r="D18" i="28" s="1"/>
  <c r="AQ28" i="1"/>
  <c r="H28" i="36" s="1"/>
  <c r="L28" i="36" s="1"/>
  <c r="M28" i="36" s="1"/>
  <c r="D27" i="28" s="1"/>
  <c r="AQ33" i="1"/>
  <c r="H33" i="36" s="1"/>
  <c r="L33" i="36" s="1"/>
  <c r="M33" i="36" s="1"/>
  <c r="AQ20" i="1"/>
  <c r="H20" i="36" s="1"/>
  <c r="L20" i="36" s="1"/>
  <c r="M20" i="36" s="1"/>
  <c r="D19" i="28" s="1"/>
  <c r="AQ27" i="1"/>
  <c r="H27" i="36" s="1"/>
  <c r="L27" i="36" s="1"/>
  <c r="M27" i="36" s="1"/>
  <c r="D26" i="28" s="1"/>
  <c r="AQ21" i="1"/>
  <c r="H21" i="36" s="1"/>
  <c r="L21" i="36" s="1"/>
  <c r="M21" i="36" s="1"/>
  <c r="D20" i="28" s="1"/>
  <c r="AQ22" i="1"/>
  <c r="H22" i="36" s="1"/>
  <c r="L22" i="36" s="1"/>
  <c r="M22" i="36" s="1"/>
  <c r="D21" i="28" s="1"/>
  <c r="AQ57" i="1"/>
  <c r="H57" i="36" s="1"/>
  <c r="L57" i="36" s="1"/>
  <c r="M57" i="36" s="1"/>
  <c r="D56" i="28" s="1"/>
  <c r="AQ49" i="1"/>
  <c r="H49" i="36" s="1"/>
  <c r="L49" i="36" s="1"/>
  <c r="M49" i="36" s="1"/>
  <c r="D48" i="28" s="1"/>
  <c r="AQ29" i="1"/>
  <c r="H29" i="36" s="1"/>
  <c r="L29" i="36" s="1"/>
  <c r="M29" i="36" s="1"/>
  <c r="D28" i="28" s="1"/>
  <c r="AQ24" i="1"/>
  <c r="H24" i="36" s="1"/>
  <c r="L24" i="36" s="1"/>
  <c r="M24" i="36" s="1"/>
  <c r="D23" i="28" s="1"/>
  <c r="AQ9" i="1"/>
  <c r="H9" i="36" s="1"/>
  <c r="L9" i="36" s="1"/>
  <c r="M9" i="36" s="1"/>
  <c r="D8" i="28" s="1"/>
  <c r="AQ42" i="1"/>
  <c r="H42" i="36" s="1"/>
  <c r="L42" i="36" s="1"/>
  <c r="M42" i="36" s="1"/>
  <c r="D41" i="28" s="1"/>
  <c r="AQ25" i="1"/>
  <c r="H25" i="36" s="1"/>
  <c r="L25" i="36" s="1"/>
  <c r="M25" i="36" s="1"/>
  <c r="D24" i="28" s="1"/>
  <c r="AQ32" i="1"/>
  <c r="H32" i="36" s="1"/>
  <c r="L32" i="36" s="1"/>
  <c r="M32" i="36" s="1"/>
  <c r="D31" i="28" s="1"/>
  <c r="AQ30" i="1"/>
  <c r="H30" i="36" s="1"/>
  <c r="L30" i="36" s="1"/>
  <c r="M30" i="36" s="1"/>
  <c r="D29" i="28" s="1"/>
  <c r="AQ15" i="1"/>
  <c r="H15" i="36" s="1"/>
  <c r="L15" i="36" s="1"/>
  <c r="M15" i="36" s="1"/>
  <c r="D14" i="28" s="1"/>
  <c r="AQ39" i="1"/>
  <c r="H39" i="36" s="1"/>
  <c r="L39" i="36" s="1"/>
  <c r="M39" i="36" s="1"/>
  <c r="D38" i="28" s="1"/>
  <c r="AQ43" i="1"/>
  <c r="H43" i="36" s="1"/>
  <c r="L43" i="36" s="1"/>
  <c r="M43" i="36" s="1"/>
  <c r="D42" i="28" s="1"/>
  <c r="AQ38" i="1"/>
  <c r="H38" i="36" s="1"/>
  <c r="L38" i="36" s="1"/>
  <c r="M38" i="36" s="1"/>
  <c r="D37" i="28" s="1"/>
  <c r="AQ26" i="1"/>
  <c r="H26" i="36" s="1"/>
  <c r="L26" i="36" s="1"/>
  <c r="M26" i="36" s="1"/>
  <c r="D25" i="28" s="1"/>
  <c r="AQ52" i="1"/>
  <c r="H52" i="36" s="1"/>
  <c r="L52" i="36" s="1"/>
  <c r="M52" i="36" s="1"/>
  <c r="D51" i="28" s="1"/>
  <c r="AQ10" i="1"/>
  <c r="H10" i="36" s="1"/>
  <c r="L10" i="36" s="1"/>
  <c r="M10" i="36" s="1"/>
  <c r="D9" i="28" s="1"/>
  <c r="AQ55" i="1"/>
  <c r="H55" i="36" s="1"/>
  <c r="L55" i="36" s="1"/>
  <c r="M55" i="36" s="1"/>
  <c r="D54" i="28" s="1"/>
  <c r="AQ23" i="1"/>
  <c r="H23" i="36" s="1"/>
  <c r="L23" i="36" s="1"/>
  <c r="M23" i="36" s="1"/>
  <c r="D22" i="28" s="1"/>
  <c r="AQ45" i="1"/>
  <c r="H45" i="36" s="1"/>
  <c r="L45" i="36" s="1"/>
  <c r="M45" i="36" s="1"/>
  <c r="D44" i="28" s="1"/>
  <c r="AQ34" i="1"/>
  <c r="H34" i="36" s="1"/>
  <c r="L34" i="36" s="1"/>
  <c r="M34" i="36" s="1"/>
  <c r="D33" i="28" s="1"/>
  <c r="AQ41" i="1"/>
  <c r="H41" i="36" s="1"/>
  <c r="L41" i="36" s="1"/>
  <c r="M41" i="36" s="1"/>
  <c r="D40" i="28" s="1"/>
  <c r="AQ36" i="1"/>
  <c r="H36" i="36" s="1"/>
  <c r="L36" i="36" s="1"/>
  <c r="M36" i="36" s="1"/>
  <c r="D35" i="28" s="1"/>
  <c r="AQ50" i="1"/>
  <c r="H50" i="36" s="1"/>
  <c r="L50" i="36" s="1"/>
  <c r="M50" i="36" s="1"/>
  <c r="D49" i="28" s="1"/>
  <c r="AQ37" i="1"/>
  <c r="H37" i="36" s="1"/>
  <c r="L37" i="36" s="1"/>
  <c r="M37" i="36" s="1"/>
  <c r="D36" i="28" s="1"/>
  <c r="AQ35" i="1"/>
  <c r="H35" i="36" s="1"/>
  <c r="L35" i="36" s="1"/>
  <c r="M35" i="36" s="1"/>
  <c r="D34" i="28" s="1"/>
  <c r="AQ56" i="1"/>
  <c r="H56" i="36" s="1"/>
  <c r="L56" i="36" s="1"/>
  <c r="M56" i="36" s="1"/>
  <c r="D55" i="28" s="1"/>
  <c r="AQ47" i="1"/>
  <c r="H47" i="36" s="1"/>
  <c r="L47" i="36" s="1"/>
  <c r="M47" i="36" s="1"/>
  <c r="D46" i="28" s="1"/>
  <c r="AQ46" i="1"/>
  <c r="H46" i="36" s="1"/>
  <c r="L46" i="36" s="1"/>
  <c r="M46" i="36" s="1"/>
  <c r="D45" i="28" s="1"/>
  <c r="AQ17" i="1"/>
  <c r="H17" i="36" s="1"/>
  <c r="L17" i="36" s="1"/>
  <c r="M17" i="36" s="1"/>
  <c r="D16" i="28" s="1"/>
  <c r="D15" i="28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D32" i="28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D57" i="28" l="1"/>
  <c r="D12" i="28"/>
  <c r="D17" i="28"/>
  <c r="D30" i="28"/>
  <c r="D50" i="28"/>
  <c r="D52" i="28"/>
  <c r="D13" i="28"/>
  <c r="D53" i="28"/>
  <c r="D10" i="28"/>
  <c r="D47" i="28"/>
  <c r="D43" i="28"/>
  <c r="AQ59" i="1"/>
  <c r="H8" i="36"/>
  <c r="D39" i="28"/>
  <c r="H59" i="36" l="1"/>
  <c r="L8" i="36"/>
  <c r="L59" i="36" l="1"/>
  <c r="M8" i="36"/>
  <c r="M59" i="36" l="1"/>
  <c r="N8" i="36" s="1"/>
  <c r="D7" i="28"/>
  <c r="D58" i="28" l="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N59" i="36" l="1"/>
  <c r="D59" i="28"/>
  <c r="C57" i="28" l="1"/>
  <c r="C44" i="28"/>
  <c r="C33" i="28"/>
  <c r="C26" i="28"/>
  <c r="C16" i="28"/>
  <c r="C14" i="28"/>
  <c r="C11" i="28"/>
  <c r="C55" i="28"/>
  <c r="C38" i="28"/>
  <c r="C32" i="28"/>
  <c r="C17" i="28"/>
  <c r="C15" i="28"/>
  <c r="C12" i="28"/>
  <c r="C8" i="28"/>
  <c r="C18" i="28"/>
  <c r="C22" i="28"/>
  <c r="C28" i="28"/>
  <c r="C34" i="28"/>
  <c r="C40" i="28"/>
  <c r="C46" i="28"/>
  <c r="C50" i="28"/>
  <c r="C54" i="28"/>
  <c r="C9" i="28"/>
  <c r="C19" i="28"/>
  <c r="C23" i="28"/>
  <c r="C27" i="28"/>
  <c r="C31" i="28"/>
  <c r="C37" i="28"/>
  <c r="C41" i="28"/>
  <c r="C45" i="28"/>
  <c r="C49" i="28"/>
  <c r="C53" i="28"/>
  <c r="C10" i="28"/>
  <c r="C20" i="28"/>
  <c r="C24" i="28"/>
  <c r="C30" i="28"/>
  <c r="C36" i="28"/>
  <c r="C42" i="28"/>
  <c r="C48" i="28"/>
  <c r="C52" i="28"/>
  <c r="C56" i="28"/>
  <c r="C13" i="28"/>
  <c r="C21" i="28"/>
  <c r="C25" i="28"/>
  <c r="C29" i="28"/>
  <c r="C35" i="28"/>
  <c r="C39" i="28"/>
  <c r="C43" i="28"/>
  <c r="C47" i="28"/>
  <c r="C51" i="28"/>
  <c r="C7" i="28"/>
  <c r="F51" i="28" l="1"/>
  <c r="G51" i="28" s="1"/>
  <c r="H51" i="28" s="1"/>
  <c r="E51" i="28"/>
  <c r="I51" i="28"/>
  <c r="J51" i="28" s="1"/>
  <c r="I43" i="28"/>
  <c r="J43" i="28" s="1"/>
  <c r="E43" i="28"/>
  <c r="F43" i="28"/>
  <c r="G43" i="28" s="1"/>
  <c r="H43" i="28" s="1"/>
  <c r="I35" i="28"/>
  <c r="J35" i="28" s="1"/>
  <c r="E35" i="28"/>
  <c r="F35" i="28"/>
  <c r="G35" i="28" s="1"/>
  <c r="H35" i="28" s="1"/>
  <c r="E25" i="28"/>
  <c r="F25" i="28"/>
  <c r="G25" i="28" s="1"/>
  <c r="H25" i="28" s="1"/>
  <c r="I25" i="28"/>
  <c r="J25" i="28" s="1"/>
  <c r="I13" i="28"/>
  <c r="J13" i="28" s="1"/>
  <c r="E13" i="28"/>
  <c r="F13" i="28"/>
  <c r="G13" i="28" s="1"/>
  <c r="H13" i="28" s="1"/>
  <c r="E52" i="28"/>
  <c r="I52" i="28"/>
  <c r="J52" i="28" s="1"/>
  <c r="F52" i="28"/>
  <c r="I42" i="28"/>
  <c r="J42" i="28" s="1"/>
  <c r="E42" i="28"/>
  <c r="F42" i="28"/>
  <c r="G42" i="28" s="1"/>
  <c r="H42" i="28" s="1"/>
  <c r="E30" i="28"/>
  <c r="F30" i="28"/>
  <c r="G30" i="28" s="1"/>
  <c r="H30" i="28" s="1"/>
  <c r="I30" i="28"/>
  <c r="J30" i="28" s="1"/>
  <c r="I20" i="28"/>
  <c r="J20" i="28" s="1"/>
  <c r="E20" i="28"/>
  <c r="F20" i="28"/>
  <c r="G20" i="28" s="1"/>
  <c r="H20" i="28" s="1"/>
  <c r="E53" i="28"/>
  <c r="F53" i="28"/>
  <c r="I53" i="28"/>
  <c r="J53" i="28" s="1"/>
  <c r="I45" i="28"/>
  <c r="J45" i="28" s="1"/>
  <c r="E45" i="28"/>
  <c r="F45" i="28"/>
  <c r="I37" i="28"/>
  <c r="J37" i="28" s="1"/>
  <c r="E37" i="28"/>
  <c r="F37" i="28"/>
  <c r="G37" i="28" s="1"/>
  <c r="H37" i="28" s="1"/>
  <c r="I27" i="28"/>
  <c r="J27" i="28" s="1"/>
  <c r="F27" i="28"/>
  <c r="E27" i="28"/>
  <c r="E19" i="28"/>
  <c r="I19" i="28"/>
  <c r="J19" i="28" s="1"/>
  <c r="F19" i="28"/>
  <c r="G19" i="28" s="1"/>
  <c r="H19" i="28" s="1"/>
  <c r="E54" i="28"/>
  <c r="F54" i="28"/>
  <c r="G54" i="28" s="1"/>
  <c r="H54" i="28" s="1"/>
  <c r="I54" i="28"/>
  <c r="J54" i="28" s="1"/>
  <c r="E46" i="28"/>
  <c r="F46" i="28"/>
  <c r="G46" i="28" s="1"/>
  <c r="H46" i="28" s="1"/>
  <c r="I46" i="28"/>
  <c r="J46" i="28" s="1"/>
  <c r="E34" i="28"/>
  <c r="F34" i="28"/>
  <c r="G34" i="28" s="1"/>
  <c r="H34" i="28" s="1"/>
  <c r="I34" i="28"/>
  <c r="J34" i="28" s="1"/>
  <c r="F22" i="28"/>
  <c r="G22" i="28" s="1"/>
  <c r="H22" i="28" s="1"/>
  <c r="L22" i="28" s="1"/>
  <c r="M22" i="28" s="1"/>
  <c r="E22" i="28"/>
  <c r="I22" i="28"/>
  <c r="J22" i="28" s="1"/>
  <c r="E8" i="28"/>
  <c r="F8" i="28"/>
  <c r="G8" i="28" s="1"/>
  <c r="H8" i="28" s="1"/>
  <c r="I8" i="28"/>
  <c r="J8" i="28" s="1"/>
  <c r="I15" i="28"/>
  <c r="J15" i="28" s="1"/>
  <c r="E15" i="28"/>
  <c r="F15" i="28"/>
  <c r="G15" i="28" s="1"/>
  <c r="H15" i="28" s="1"/>
  <c r="I32" i="28"/>
  <c r="J32" i="28" s="1"/>
  <c r="E32" i="28"/>
  <c r="F32" i="28"/>
  <c r="G32" i="28" s="1"/>
  <c r="H32" i="28" s="1"/>
  <c r="L32" i="28" s="1"/>
  <c r="M32" i="28" s="1"/>
  <c r="E55" i="28"/>
  <c r="I55" i="28"/>
  <c r="J55" i="28" s="1"/>
  <c r="F55" i="28"/>
  <c r="I14" i="28"/>
  <c r="J14" i="28" s="1"/>
  <c r="E14" i="28"/>
  <c r="F14" i="28"/>
  <c r="G14" i="28" s="1"/>
  <c r="H14" i="28" s="1"/>
  <c r="F26" i="28"/>
  <c r="G26" i="28" s="1"/>
  <c r="H26" i="28" s="1"/>
  <c r="E26" i="28"/>
  <c r="I26" i="28"/>
  <c r="J26" i="28" s="1"/>
  <c r="I44" i="28"/>
  <c r="J44" i="28" s="1"/>
  <c r="E44" i="28"/>
  <c r="F44" i="28"/>
  <c r="G44" i="28" s="1"/>
  <c r="H44" i="28" s="1"/>
  <c r="C58" i="28"/>
  <c r="F58" i="28" s="1"/>
  <c r="I7" i="28"/>
  <c r="F7" i="28"/>
  <c r="E7" i="28"/>
  <c r="E47" i="28"/>
  <c r="I47" i="28"/>
  <c r="J47" i="28" s="1"/>
  <c r="F47" i="28"/>
  <c r="G47" i="28" s="1"/>
  <c r="H47" i="28" s="1"/>
  <c r="E39" i="28"/>
  <c r="F39" i="28"/>
  <c r="G39" i="28" s="1"/>
  <c r="H39" i="28" s="1"/>
  <c r="I39" i="28"/>
  <c r="J39" i="28" s="1"/>
  <c r="F29" i="28"/>
  <c r="G29" i="28" s="1"/>
  <c r="H29" i="28" s="1"/>
  <c r="E29" i="28"/>
  <c r="I29" i="28"/>
  <c r="J29" i="28" s="1"/>
  <c r="I21" i="28"/>
  <c r="J21" i="28" s="1"/>
  <c r="E21" i="28"/>
  <c r="F21" i="28"/>
  <c r="G21" i="28" s="1"/>
  <c r="H21" i="28" s="1"/>
  <c r="E56" i="28"/>
  <c r="I56" i="28"/>
  <c r="J56" i="28" s="1"/>
  <c r="F56" i="28"/>
  <c r="E48" i="28"/>
  <c r="F48" i="28"/>
  <c r="G48" i="28" s="1"/>
  <c r="H48" i="28" s="1"/>
  <c r="L48" i="28" s="1"/>
  <c r="M48" i="28" s="1"/>
  <c r="I48" i="28"/>
  <c r="J48" i="28" s="1"/>
  <c r="F36" i="28"/>
  <c r="G36" i="28" s="1"/>
  <c r="H36" i="28" s="1"/>
  <c r="E36" i="28"/>
  <c r="I36" i="28"/>
  <c r="J36" i="28" s="1"/>
  <c r="E24" i="28"/>
  <c r="F24" i="28"/>
  <c r="G24" i="28" s="1"/>
  <c r="H24" i="28" s="1"/>
  <c r="I24" i="28"/>
  <c r="J24" i="28" s="1"/>
  <c r="E10" i="28"/>
  <c r="I10" i="28"/>
  <c r="J10" i="28" s="1"/>
  <c r="F10" i="28"/>
  <c r="G10" i="28" s="1"/>
  <c r="H10" i="28" s="1"/>
  <c r="E49" i="28"/>
  <c r="F49" i="28"/>
  <c r="G49" i="28" s="1"/>
  <c r="H49" i="28" s="1"/>
  <c r="I49" i="28"/>
  <c r="J49" i="28" s="1"/>
  <c r="F41" i="28"/>
  <c r="E41" i="28"/>
  <c r="I41" i="28"/>
  <c r="J41" i="28" s="1"/>
  <c r="I31" i="28"/>
  <c r="J31" i="28" s="1"/>
  <c r="E31" i="28"/>
  <c r="F31" i="28"/>
  <c r="G31" i="28" s="1"/>
  <c r="H31" i="28" s="1"/>
  <c r="E23" i="28"/>
  <c r="F23" i="28"/>
  <c r="G23" i="28" s="1"/>
  <c r="H23" i="28" s="1"/>
  <c r="I23" i="28"/>
  <c r="J23" i="28" s="1"/>
  <c r="E9" i="28"/>
  <c r="F9" i="28"/>
  <c r="G9" i="28" s="1"/>
  <c r="H9" i="28" s="1"/>
  <c r="I9" i="28"/>
  <c r="J9" i="28" s="1"/>
  <c r="I50" i="28"/>
  <c r="J50" i="28" s="1"/>
  <c r="E50" i="28"/>
  <c r="F50" i="28"/>
  <c r="G50" i="28" s="1"/>
  <c r="H50" i="28" s="1"/>
  <c r="L50" i="28" s="1"/>
  <c r="M50" i="28" s="1"/>
  <c r="E40" i="28"/>
  <c r="I40" i="28"/>
  <c r="J40" i="28" s="1"/>
  <c r="F40" i="28"/>
  <c r="G40" i="28" s="1"/>
  <c r="H40" i="28" s="1"/>
  <c r="E28" i="28"/>
  <c r="F28" i="28"/>
  <c r="G28" i="28" s="1"/>
  <c r="H28" i="28" s="1"/>
  <c r="L28" i="28" s="1"/>
  <c r="M28" i="28" s="1"/>
  <c r="I28" i="28"/>
  <c r="J28" i="28" s="1"/>
  <c r="I18" i="28"/>
  <c r="J18" i="28" s="1"/>
  <c r="E18" i="28"/>
  <c r="F18" i="28"/>
  <c r="G18" i="28" s="1"/>
  <c r="H18" i="28" s="1"/>
  <c r="F12" i="28"/>
  <c r="I12" i="28"/>
  <c r="J12" i="28" s="1"/>
  <c r="E12" i="28"/>
  <c r="I17" i="28"/>
  <c r="J17" i="28" s="1"/>
  <c r="E17" i="28"/>
  <c r="F17" i="28"/>
  <c r="G17" i="28" s="1"/>
  <c r="H17" i="28" s="1"/>
  <c r="E38" i="28"/>
  <c r="F38" i="28"/>
  <c r="G38" i="28" s="1"/>
  <c r="H38" i="28" s="1"/>
  <c r="I38" i="28"/>
  <c r="J38" i="28" s="1"/>
  <c r="I11" i="28"/>
  <c r="J11" i="28" s="1"/>
  <c r="E11" i="28"/>
  <c r="F11" i="28"/>
  <c r="F16" i="28"/>
  <c r="G16" i="28" s="1"/>
  <c r="H16" i="28" s="1"/>
  <c r="I16" i="28"/>
  <c r="J16" i="28" s="1"/>
  <c r="E16" i="28"/>
  <c r="E33" i="28"/>
  <c r="F33" i="28"/>
  <c r="G33" i="28" s="1"/>
  <c r="H33" i="28" s="1"/>
  <c r="I33" i="28"/>
  <c r="J33" i="28" s="1"/>
  <c r="I57" i="28"/>
  <c r="J57" i="28" s="1"/>
  <c r="E57" i="28"/>
  <c r="F57" i="28"/>
  <c r="G57" i="28" s="1"/>
  <c r="H57" i="28" s="1"/>
  <c r="G12" i="28" l="1"/>
  <c r="H12" i="28" s="1"/>
  <c r="G41" i="28"/>
  <c r="H41" i="28" s="1"/>
  <c r="G56" i="28"/>
  <c r="H56" i="28" s="1"/>
  <c r="G7" i="28"/>
  <c r="G55" i="28"/>
  <c r="H55" i="28" s="1"/>
  <c r="G27" i="28"/>
  <c r="H27" i="28" s="1"/>
  <c r="G52" i="28"/>
  <c r="H52" i="28" s="1"/>
  <c r="G11" i="28"/>
  <c r="H11" i="28" s="1"/>
  <c r="E58" i="28"/>
  <c r="I58" i="28"/>
  <c r="J7" i="28"/>
  <c r="J58" i="28" s="1"/>
  <c r="G45" i="28"/>
  <c r="H45" i="28" s="1"/>
  <c r="G53" i="28"/>
  <c r="H53" i="28" s="1"/>
  <c r="G58" i="28" l="1"/>
  <c r="H7" i="28"/>
  <c r="L7" i="28" l="1"/>
  <c r="H58" i="28"/>
  <c r="K4" i="28" s="1"/>
  <c r="K7" i="28" l="1"/>
  <c r="K9" i="28"/>
  <c r="L9" i="28" s="1"/>
  <c r="K51" i="28"/>
  <c r="L51" i="28" s="1"/>
  <c r="K48" i="28"/>
  <c r="K42" i="28"/>
  <c r="L42" i="28" s="1"/>
  <c r="K32" i="28"/>
  <c r="K31" i="28"/>
  <c r="L31" i="28" s="1"/>
  <c r="K13" i="28"/>
  <c r="L13" i="28" s="1"/>
  <c r="K52" i="28"/>
  <c r="L52" i="28" s="1"/>
  <c r="K16" i="28"/>
  <c r="L16" i="28" s="1"/>
  <c r="K29" i="28"/>
  <c r="L29" i="28" s="1"/>
  <c r="K27" i="28"/>
  <c r="L27" i="28" s="1"/>
  <c r="K8" i="28"/>
  <c r="L8" i="28" s="1"/>
  <c r="K18" i="28"/>
  <c r="L18" i="28" s="1"/>
  <c r="K36" i="28"/>
  <c r="L36" i="28" s="1"/>
  <c r="K23" i="28"/>
  <c r="L23" i="28" s="1"/>
  <c r="K40" i="28"/>
  <c r="L40" i="28" s="1"/>
  <c r="K49" i="28"/>
  <c r="L49" i="28" s="1"/>
  <c r="K50" i="28"/>
  <c r="K53" i="28"/>
  <c r="L53" i="28" s="1"/>
  <c r="K17" i="28"/>
  <c r="L17" i="28" s="1"/>
  <c r="K38" i="28"/>
  <c r="L38" i="28" s="1"/>
  <c r="K30" i="28"/>
  <c r="L30" i="28" s="1"/>
  <c r="K47" i="28"/>
  <c r="L47" i="28" s="1"/>
  <c r="K39" i="28"/>
  <c r="L39" i="28" s="1"/>
  <c r="K12" i="28"/>
  <c r="L12" i="28" s="1"/>
  <c r="K34" i="28"/>
  <c r="L34" i="28" s="1"/>
  <c r="K19" i="28"/>
  <c r="L19" i="28" s="1"/>
  <c r="K41" i="28"/>
  <c r="L41" i="28" s="1"/>
  <c r="K56" i="28"/>
  <c r="L56" i="28" s="1"/>
  <c r="M56" i="28" s="1"/>
  <c r="K21" i="28"/>
  <c r="L21" i="28" s="1"/>
  <c r="K24" i="28"/>
  <c r="L24" i="28" s="1"/>
  <c r="K11" i="28"/>
  <c r="L11" i="28" s="1"/>
  <c r="M11" i="28" s="1"/>
  <c r="K45" i="28"/>
  <c r="L45" i="28" s="1"/>
  <c r="K33" i="28"/>
  <c r="L33" i="28" s="1"/>
  <c r="K46" i="28"/>
  <c r="L46" i="28" s="1"/>
  <c r="M46" i="28" s="1"/>
  <c r="K55" i="28"/>
  <c r="L55" i="28" s="1"/>
  <c r="K15" i="28"/>
  <c r="L15" i="28" s="1"/>
  <c r="M15" i="28" s="1"/>
  <c r="K57" i="28"/>
  <c r="L57" i="28" s="1"/>
  <c r="M57" i="28" s="1"/>
  <c r="K43" i="28"/>
  <c r="L43" i="28" s="1"/>
  <c r="K10" i="28"/>
  <c r="L10" i="28" s="1"/>
  <c r="K54" i="28"/>
  <c r="L54" i="28" s="1"/>
  <c r="K14" i="28"/>
  <c r="L14" i="28" s="1"/>
  <c r="M14" i="28" s="1"/>
  <c r="K28" i="28"/>
  <c r="K22" i="28"/>
  <c r="K35" i="28"/>
  <c r="L35" i="28" s="1"/>
  <c r="M35" i="28" s="1"/>
  <c r="K26" i="28"/>
  <c r="L26" i="28" s="1"/>
  <c r="K20" i="28"/>
  <c r="L20" i="28" s="1"/>
  <c r="K37" i="28"/>
  <c r="L37" i="28" s="1"/>
  <c r="K44" i="28"/>
  <c r="L44" i="28" s="1"/>
  <c r="K25" i="28"/>
  <c r="L25" i="28" s="1"/>
  <c r="M7" i="28"/>
  <c r="M44" i="28" l="1"/>
  <c r="M20" i="28"/>
  <c r="M54" i="28"/>
  <c r="M43" i="28"/>
  <c r="M45" i="28"/>
  <c r="M24" i="28"/>
  <c r="M19" i="28"/>
  <c r="M12" i="28"/>
  <c r="M47" i="28"/>
  <c r="M38" i="28"/>
  <c r="M53" i="28"/>
  <c r="M49" i="28"/>
  <c r="M23" i="28"/>
  <c r="M18" i="28"/>
  <c r="M27" i="28"/>
  <c r="M16" i="28"/>
  <c r="M13" i="28"/>
  <c r="M9" i="28"/>
  <c r="L58" i="28"/>
  <c r="N44" i="28" s="1"/>
  <c r="H44" i="42" s="1"/>
  <c r="S44" i="42" s="1"/>
  <c r="M25" i="28"/>
  <c r="M37" i="28"/>
  <c r="M26" i="28"/>
  <c r="M10" i="28"/>
  <c r="M55" i="28"/>
  <c r="M33" i="28"/>
  <c r="M21" i="28"/>
  <c r="M41" i="28"/>
  <c r="M34" i="28"/>
  <c r="M39" i="28"/>
  <c r="M30" i="28"/>
  <c r="M17" i="28"/>
  <c r="M40" i="28"/>
  <c r="M36" i="28"/>
  <c r="M8" i="28"/>
  <c r="M29" i="28"/>
  <c r="M52" i="28"/>
  <c r="M31" i="28"/>
  <c r="M42" i="28"/>
  <c r="M51" i="28"/>
  <c r="K58" i="28"/>
  <c r="N34" i="28" l="1"/>
  <c r="H34" i="42" s="1"/>
  <c r="S34" i="42" s="1"/>
  <c r="N51" i="28"/>
  <c r="H51" i="42" s="1"/>
  <c r="S51" i="42" s="1"/>
  <c r="N39" i="28"/>
  <c r="N29" i="28"/>
  <c r="N8" i="28"/>
  <c r="N36" i="28"/>
  <c r="N41" i="28"/>
  <c r="N42" i="28"/>
  <c r="N31" i="28"/>
  <c r="N40" i="28"/>
  <c r="E40" i="42" s="1"/>
  <c r="P40" i="42" s="1"/>
  <c r="N21" i="28"/>
  <c r="N17" i="28"/>
  <c r="N33" i="28"/>
  <c r="N52" i="28"/>
  <c r="N30" i="28"/>
  <c r="N55" i="28"/>
  <c r="E52" i="47"/>
  <c r="AA52" i="47" s="1"/>
  <c r="AL52" i="47" s="1"/>
  <c r="C52" i="47"/>
  <c r="F52" i="47"/>
  <c r="AB52" i="47" s="1"/>
  <c r="AM52" i="47" s="1"/>
  <c r="B52" i="47"/>
  <c r="I52" i="47"/>
  <c r="AE52" i="47" s="1"/>
  <c r="AP52" i="47" s="1"/>
  <c r="E8" i="47"/>
  <c r="AA8" i="47" s="1"/>
  <c r="C8" i="47"/>
  <c r="Y8" i="47" s="1"/>
  <c r="F8" i="47"/>
  <c r="AB8" i="47" s="1"/>
  <c r="AM8" i="47" s="1"/>
  <c r="I51" i="47"/>
  <c r="AE51" i="47" s="1"/>
  <c r="AP51" i="47" s="1"/>
  <c r="F51" i="47"/>
  <c r="AB51" i="47" s="1"/>
  <c r="AM51" i="47" s="1"/>
  <c r="D51" i="47"/>
  <c r="Z51" i="47" s="1"/>
  <c r="AK51" i="47" s="1"/>
  <c r="B51" i="47"/>
  <c r="X51" i="47" s="1"/>
  <c r="E51" i="47"/>
  <c r="AA51" i="47" s="1"/>
  <c r="AL51" i="47" s="1"/>
  <c r="G51" i="47"/>
  <c r="AC51" i="47" s="1"/>
  <c r="AN51" i="47" s="1"/>
  <c r="C51" i="47"/>
  <c r="I29" i="47"/>
  <c r="AE29" i="47" s="1"/>
  <c r="AP29" i="47" s="1"/>
  <c r="F29" i="47"/>
  <c r="AB29" i="47" s="1"/>
  <c r="AM29" i="47" s="1"/>
  <c r="B29" i="47"/>
  <c r="G29" i="47"/>
  <c r="AC29" i="47" s="1"/>
  <c r="AN29" i="47" s="1"/>
  <c r="E29" i="47"/>
  <c r="AA29" i="47" s="1"/>
  <c r="AL29" i="47" s="1"/>
  <c r="G36" i="47"/>
  <c r="AC36" i="47" s="1"/>
  <c r="AN36" i="47" s="1"/>
  <c r="E36" i="47"/>
  <c r="AA36" i="47" s="1"/>
  <c r="AL36" i="47" s="1"/>
  <c r="C36" i="47"/>
  <c r="D36" i="47"/>
  <c r="Z36" i="47" s="1"/>
  <c r="AK36" i="47" s="1"/>
  <c r="I39" i="47"/>
  <c r="AE39" i="47" s="1"/>
  <c r="AP39" i="47" s="1"/>
  <c r="F39" i="47"/>
  <c r="AB39" i="47" s="1"/>
  <c r="AM39" i="47" s="1"/>
  <c r="G39" i="47"/>
  <c r="AC39" i="47" s="1"/>
  <c r="AN39" i="47" s="1"/>
  <c r="G34" i="47"/>
  <c r="AC34" i="47" s="1"/>
  <c r="AN34" i="47" s="1"/>
  <c r="E34" i="47"/>
  <c r="AA34" i="47" s="1"/>
  <c r="AL34" i="47" s="1"/>
  <c r="C34" i="47"/>
  <c r="I34" i="47"/>
  <c r="AE34" i="47" s="1"/>
  <c r="AP34" i="47" s="1"/>
  <c r="D34" i="47"/>
  <c r="Z34" i="47" s="1"/>
  <c r="AK34" i="47" s="1"/>
  <c r="F34" i="47"/>
  <c r="AB34" i="47" s="1"/>
  <c r="AM34" i="47" s="1"/>
  <c r="B34" i="47"/>
  <c r="X34" i="47" s="1"/>
  <c r="AI34" i="47" s="1"/>
  <c r="I41" i="47"/>
  <c r="AE41" i="47" s="1"/>
  <c r="AP41" i="47" s="1"/>
  <c r="B41" i="47"/>
  <c r="C41" i="47"/>
  <c r="D33" i="47"/>
  <c r="Z33" i="47" s="1"/>
  <c r="AK33" i="47" s="1"/>
  <c r="G33" i="47"/>
  <c r="AC33" i="47" s="1"/>
  <c r="AN33" i="47" s="1"/>
  <c r="C33" i="47"/>
  <c r="Y33" i="47" s="1"/>
  <c r="AJ33" i="47" s="1"/>
  <c r="E33" i="47"/>
  <c r="AA33" i="47" s="1"/>
  <c r="AL33" i="47" s="1"/>
  <c r="G44" i="47"/>
  <c r="AC44" i="47" s="1"/>
  <c r="AN44" i="47" s="1"/>
  <c r="E44" i="47"/>
  <c r="AA44" i="47" s="1"/>
  <c r="AL44" i="47" s="1"/>
  <c r="C44" i="47"/>
  <c r="F44" i="47"/>
  <c r="AB44" i="47" s="1"/>
  <c r="AM44" i="47" s="1"/>
  <c r="B44" i="47"/>
  <c r="I44" i="47"/>
  <c r="AE44" i="47" s="1"/>
  <c r="AP44" i="47" s="1"/>
  <c r="D44" i="47"/>
  <c r="Z44" i="47" s="1"/>
  <c r="AK44" i="47" s="1"/>
  <c r="N10" i="28"/>
  <c r="N26" i="28"/>
  <c r="H26" i="42" s="1"/>
  <c r="S26" i="42" s="1"/>
  <c r="N37" i="28"/>
  <c r="H37" i="42" s="1"/>
  <c r="S37" i="42" s="1"/>
  <c r="N25" i="28"/>
  <c r="H25" i="42" s="1"/>
  <c r="S25" i="42" s="1"/>
  <c r="N9" i="28"/>
  <c r="H9" i="42" s="1"/>
  <c r="S9" i="42" s="1"/>
  <c r="N13" i="28"/>
  <c r="H13" i="42" s="1"/>
  <c r="S13" i="42" s="1"/>
  <c r="N16" i="28"/>
  <c r="H16" i="42" s="1"/>
  <c r="S16" i="42" s="1"/>
  <c r="N27" i="28"/>
  <c r="H27" i="42" s="1"/>
  <c r="S27" i="42" s="1"/>
  <c r="N18" i="28"/>
  <c r="H18" i="42" s="1"/>
  <c r="S18" i="42" s="1"/>
  <c r="N23" i="28"/>
  <c r="H23" i="42" s="1"/>
  <c r="S23" i="42" s="1"/>
  <c r="N49" i="28"/>
  <c r="H49" i="42" s="1"/>
  <c r="S49" i="42" s="1"/>
  <c r="N53" i="28"/>
  <c r="H53" i="42" s="1"/>
  <c r="S53" i="42" s="1"/>
  <c r="N38" i="28"/>
  <c r="H38" i="42" s="1"/>
  <c r="S38" i="42" s="1"/>
  <c r="N47" i="28"/>
  <c r="H47" i="42" s="1"/>
  <c r="S47" i="42" s="1"/>
  <c r="N12" i="28"/>
  <c r="H12" i="42" s="1"/>
  <c r="S12" i="42" s="1"/>
  <c r="N19" i="28"/>
  <c r="H19" i="42" s="1"/>
  <c r="S19" i="42" s="1"/>
  <c r="N24" i="28"/>
  <c r="H24" i="42" s="1"/>
  <c r="S24" i="42" s="1"/>
  <c r="N45" i="28"/>
  <c r="H45" i="42" s="1"/>
  <c r="S45" i="42" s="1"/>
  <c r="N43" i="28"/>
  <c r="H43" i="42" s="1"/>
  <c r="S43" i="42" s="1"/>
  <c r="N54" i="28"/>
  <c r="H54" i="42" s="1"/>
  <c r="S54" i="42" s="1"/>
  <c r="N20" i="28"/>
  <c r="H20" i="42" s="1"/>
  <c r="S20" i="42" s="1"/>
  <c r="I44" i="42"/>
  <c r="T44" i="42" s="1"/>
  <c r="B44" i="42"/>
  <c r="M44" i="42" s="1"/>
  <c r="C44" i="42"/>
  <c r="N44" i="42" s="1"/>
  <c r="G44" i="42"/>
  <c r="R44" i="42" s="1"/>
  <c r="D44" i="42"/>
  <c r="O44" i="42" s="1"/>
  <c r="F44" i="42"/>
  <c r="Q44" i="42" s="1"/>
  <c r="E44" i="42"/>
  <c r="P44" i="42" s="1"/>
  <c r="I51" i="42"/>
  <c r="T51" i="42" s="1"/>
  <c r="C51" i="42"/>
  <c r="N51" i="42" s="1"/>
  <c r="D51" i="42"/>
  <c r="O51" i="42" s="1"/>
  <c r="B51" i="42"/>
  <c r="M51" i="42" s="1"/>
  <c r="F51" i="42"/>
  <c r="Q51" i="42" s="1"/>
  <c r="G51" i="42"/>
  <c r="R51" i="42" s="1"/>
  <c r="E51" i="42"/>
  <c r="P51" i="42" s="1"/>
  <c r="D42" i="42"/>
  <c r="O42" i="42" s="1"/>
  <c r="F42" i="42"/>
  <c r="Q42" i="42" s="1"/>
  <c r="B42" i="42"/>
  <c r="M42" i="42" s="1"/>
  <c r="C42" i="42"/>
  <c r="N42" i="42" s="1"/>
  <c r="G42" i="42"/>
  <c r="R42" i="42" s="1"/>
  <c r="I42" i="42"/>
  <c r="T42" i="42" s="1"/>
  <c r="E42" i="42"/>
  <c r="P42" i="42" s="1"/>
  <c r="F52" i="42"/>
  <c r="Q52" i="42" s="1"/>
  <c r="C52" i="42"/>
  <c r="N52" i="42" s="1"/>
  <c r="G52" i="42"/>
  <c r="R52" i="42" s="1"/>
  <c r="B52" i="42"/>
  <c r="M52" i="42" s="1"/>
  <c r="E52" i="42"/>
  <c r="P52" i="42" s="1"/>
  <c r="I52" i="42"/>
  <c r="T52" i="42" s="1"/>
  <c r="D52" i="42"/>
  <c r="O52" i="42" s="1"/>
  <c r="I29" i="42"/>
  <c r="T29" i="42" s="1"/>
  <c r="F29" i="42"/>
  <c r="Q29" i="42" s="1"/>
  <c r="D29" i="42"/>
  <c r="O29" i="42" s="1"/>
  <c r="E29" i="42"/>
  <c r="P29" i="42" s="1"/>
  <c r="C29" i="42"/>
  <c r="N29" i="42" s="1"/>
  <c r="G29" i="42"/>
  <c r="R29" i="42" s="1"/>
  <c r="B29" i="42"/>
  <c r="M29" i="42" s="1"/>
  <c r="D8" i="42"/>
  <c r="O8" i="42" s="1"/>
  <c r="G8" i="42"/>
  <c r="R8" i="42" s="1"/>
  <c r="B8" i="42"/>
  <c r="M8" i="42" s="1"/>
  <c r="I8" i="42"/>
  <c r="T8" i="42" s="1"/>
  <c r="C8" i="42"/>
  <c r="N8" i="42" s="1"/>
  <c r="F8" i="42"/>
  <c r="Q8" i="42" s="1"/>
  <c r="E8" i="42"/>
  <c r="P8" i="42" s="1"/>
  <c r="C36" i="42"/>
  <c r="N36" i="42" s="1"/>
  <c r="F36" i="42"/>
  <c r="Q36" i="42" s="1"/>
  <c r="B36" i="42"/>
  <c r="M36" i="42" s="1"/>
  <c r="I36" i="42"/>
  <c r="T36" i="42" s="1"/>
  <c r="E36" i="42"/>
  <c r="P36" i="42" s="1"/>
  <c r="D36" i="42"/>
  <c r="O36" i="42" s="1"/>
  <c r="G36" i="42"/>
  <c r="R36" i="42" s="1"/>
  <c r="G40" i="42"/>
  <c r="R40" i="42" s="1"/>
  <c r="C40" i="42"/>
  <c r="N40" i="42" s="1"/>
  <c r="E17" i="42"/>
  <c r="P17" i="42" s="1"/>
  <c r="I30" i="42"/>
  <c r="T30" i="42" s="1"/>
  <c r="F30" i="42"/>
  <c r="Q30" i="42" s="1"/>
  <c r="D30" i="42"/>
  <c r="O30" i="42" s="1"/>
  <c r="C30" i="42"/>
  <c r="N30" i="42" s="1"/>
  <c r="B30" i="42"/>
  <c r="M30" i="42" s="1"/>
  <c r="B39" i="42"/>
  <c r="M39" i="42" s="1"/>
  <c r="E39" i="42"/>
  <c r="P39" i="42" s="1"/>
  <c r="D39" i="42"/>
  <c r="O39" i="42" s="1"/>
  <c r="C39" i="42"/>
  <c r="N39" i="42" s="1"/>
  <c r="C34" i="42"/>
  <c r="N34" i="42" s="1"/>
  <c r="E34" i="42"/>
  <c r="P34" i="42" s="1"/>
  <c r="B34" i="42"/>
  <c r="M34" i="42" s="1"/>
  <c r="F34" i="42"/>
  <c r="Q34" i="42" s="1"/>
  <c r="G34" i="42"/>
  <c r="R34" i="42" s="1"/>
  <c r="I34" i="42"/>
  <c r="T34" i="42" s="1"/>
  <c r="D34" i="42"/>
  <c r="O34" i="42" s="1"/>
  <c r="E41" i="42"/>
  <c r="P41" i="42" s="1"/>
  <c r="D41" i="42"/>
  <c r="O41" i="42" s="1"/>
  <c r="F41" i="42"/>
  <c r="Q41" i="42" s="1"/>
  <c r="C41" i="42"/>
  <c r="N41" i="42" s="1"/>
  <c r="G41" i="42"/>
  <c r="R41" i="42" s="1"/>
  <c r="I41" i="42"/>
  <c r="T41" i="42" s="1"/>
  <c r="B41" i="42"/>
  <c r="M41" i="42" s="1"/>
  <c r="C33" i="42"/>
  <c r="N33" i="42" s="1"/>
  <c r="D33" i="42"/>
  <c r="O33" i="42" s="1"/>
  <c r="G33" i="42"/>
  <c r="R33" i="42" s="1"/>
  <c r="B33" i="42"/>
  <c r="M33" i="42" s="1"/>
  <c r="F33" i="42"/>
  <c r="Q33" i="42" s="1"/>
  <c r="I33" i="42"/>
  <c r="T33" i="42" s="1"/>
  <c r="E33" i="42"/>
  <c r="P33" i="42" s="1"/>
  <c r="F55" i="42"/>
  <c r="Q55" i="42" s="1"/>
  <c r="I26" i="42"/>
  <c r="T26" i="42" s="1"/>
  <c r="E37" i="42"/>
  <c r="P37" i="42" s="1"/>
  <c r="B25" i="42"/>
  <c r="M25" i="42" s="1"/>
  <c r="N7" i="28"/>
  <c r="N14" i="28"/>
  <c r="H14" i="42" s="1"/>
  <c r="S14" i="42" s="1"/>
  <c r="N32" i="28"/>
  <c r="H32" i="42" s="1"/>
  <c r="S32" i="42" s="1"/>
  <c r="N48" i="28"/>
  <c r="H48" i="42" s="1"/>
  <c r="S48" i="42" s="1"/>
  <c r="N15" i="28"/>
  <c r="H15" i="42" s="1"/>
  <c r="S15" i="42" s="1"/>
  <c r="N50" i="28"/>
  <c r="H50" i="42" s="1"/>
  <c r="S50" i="42" s="1"/>
  <c r="M58" i="28"/>
  <c r="N46" i="28"/>
  <c r="H46" i="42" s="1"/>
  <c r="S46" i="42" s="1"/>
  <c r="N35" i="28"/>
  <c r="H35" i="42" s="1"/>
  <c r="S35" i="42" s="1"/>
  <c r="N11" i="28"/>
  <c r="H11" i="42" s="1"/>
  <c r="S11" i="42" s="1"/>
  <c r="N22" i="28"/>
  <c r="H22" i="42" s="1"/>
  <c r="S22" i="42" s="1"/>
  <c r="N28" i="28"/>
  <c r="H28" i="42" s="1"/>
  <c r="S28" i="42" s="1"/>
  <c r="N56" i="28"/>
  <c r="H56" i="42" s="1"/>
  <c r="S56" i="42" s="1"/>
  <c r="N57" i="28"/>
  <c r="H57" i="42" s="1"/>
  <c r="S57" i="42" s="1"/>
  <c r="B7" i="42" l="1"/>
  <c r="H7" i="42"/>
  <c r="F40" i="42"/>
  <c r="Q40" i="42" s="1"/>
  <c r="I17" i="47"/>
  <c r="AE17" i="47" s="1"/>
  <c r="AP17" i="47" s="1"/>
  <c r="H17" i="42"/>
  <c r="S17" i="42" s="1"/>
  <c r="E42" i="47"/>
  <c r="AA42" i="47" s="1"/>
  <c r="AL42" i="47" s="1"/>
  <c r="H42" i="42"/>
  <c r="S42" i="42" s="1"/>
  <c r="C10" i="42"/>
  <c r="N10" i="42" s="1"/>
  <c r="H10" i="42"/>
  <c r="S10" i="42" s="1"/>
  <c r="E41" i="47"/>
  <c r="AA41" i="47" s="1"/>
  <c r="AL41" i="47" s="1"/>
  <c r="H41" i="42"/>
  <c r="S41" i="42" s="1"/>
  <c r="U41" i="42" s="1"/>
  <c r="F31" i="42"/>
  <c r="Q31" i="42" s="1"/>
  <c r="H31" i="42"/>
  <c r="S31" i="42" s="1"/>
  <c r="F36" i="47"/>
  <c r="AB36" i="47" s="1"/>
  <c r="AM36" i="47" s="1"/>
  <c r="H36" i="42"/>
  <c r="S36" i="42" s="1"/>
  <c r="G8" i="47"/>
  <c r="AC8" i="47" s="1"/>
  <c r="H8" i="42"/>
  <c r="S8" i="42" s="1"/>
  <c r="B40" i="47"/>
  <c r="H40" i="42"/>
  <c r="S40" i="42" s="1"/>
  <c r="I40" i="42"/>
  <c r="T40" i="42" s="1"/>
  <c r="E55" i="47"/>
  <c r="AA55" i="47" s="1"/>
  <c r="AL55" i="47" s="1"/>
  <c r="H55" i="42"/>
  <c r="S55" i="42" s="1"/>
  <c r="D29" i="47"/>
  <c r="Z29" i="47" s="1"/>
  <c r="AK29" i="47" s="1"/>
  <c r="H29" i="42"/>
  <c r="S29" i="42" s="1"/>
  <c r="U29" i="42" s="1"/>
  <c r="C31" i="42"/>
  <c r="N31" i="42" s="1"/>
  <c r="G30" i="47"/>
  <c r="AC30" i="47" s="1"/>
  <c r="AN30" i="47" s="1"/>
  <c r="H30" i="42"/>
  <c r="S30" i="42" s="1"/>
  <c r="B39" i="47"/>
  <c r="H39" i="42"/>
  <c r="S39" i="42" s="1"/>
  <c r="D31" i="42"/>
  <c r="O31" i="42" s="1"/>
  <c r="D52" i="47"/>
  <c r="Z52" i="47" s="1"/>
  <c r="AK52" i="47" s="1"/>
  <c r="H52" i="42"/>
  <c r="S52" i="42" s="1"/>
  <c r="I21" i="47"/>
  <c r="AE21" i="47" s="1"/>
  <c r="AP21" i="47" s="1"/>
  <c r="H21" i="42"/>
  <c r="S21" i="42" s="1"/>
  <c r="G31" i="42"/>
  <c r="R31" i="42" s="1"/>
  <c r="C29" i="47"/>
  <c r="Y29" i="47" s="1"/>
  <c r="AJ29" i="47" s="1"/>
  <c r="B30" i="47"/>
  <c r="I33" i="47"/>
  <c r="AE33" i="47" s="1"/>
  <c r="AP33" i="47" s="1"/>
  <c r="H33" i="42"/>
  <c r="S33" i="42" s="1"/>
  <c r="D39" i="47"/>
  <c r="Z39" i="47" s="1"/>
  <c r="AK39" i="47" s="1"/>
  <c r="G21" i="42"/>
  <c r="R21" i="42" s="1"/>
  <c r="G30" i="42"/>
  <c r="R30" i="42" s="1"/>
  <c r="F39" i="42"/>
  <c r="Q39" i="42" s="1"/>
  <c r="E30" i="42"/>
  <c r="P30" i="42" s="1"/>
  <c r="U30" i="42" s="1"/>
  <c r="G41" i="47"/>
  <c r="AC41" i="47" s="1"/>
  <c r="AN41" i="47" s="1"/>
  <c r="C39" i="47"/>
  <c r="Y39" i="47" s="1"/>
  <c r="AJ39" i="47" s="1"/>
  <c r="G39" i="42"/>
  <c r="R39" i="42" s="1"/>
  <c r="U39" i="42" s="1"/>
  <c r="D40" i="42"/>
  <c r="O40" i="42" s="1"/>
  <c r="U40" i="42" s="1"/>
  <c r="E31" i="42"/>
  <c r="P31" i="42" s="1"/>
  <c r="D41" i="47"/>
  <c r="Z41" i="47" s="1"/>
  <c r="AK41" i="47" s="1"/>
  <c r="E39" i="47"/>
  <c r="AA39" i="47" s="1"/>
  <c r="AL39" i="47" s="1"/>
  <c r="F30" i="47"/>
  <c r="AB30" i="47" s="1"/>
  <c r="AM30" i="47" s="1"/>
  <c r="I39" i="42"/>
  <c r="T39" i="42" s="1"/>
  <c r="B40" i="42"/>
  <c r="M40" i="42" s="1"/>
  <c r="B31" i="42"/>
  <c r="M31" i="42" s="1"/>
  <c r="F41" i="47"/>
  <c r="AB41" i="47" s="1"/>
  <c r="AM41" i="47" s="1"/>
  <c r="D30" i="47"/>
  <c r="Z30" i="47" s="1"/>
  <c r="AK30" i="47" s="1"/>
  <c r="E40" i="47"/>
  <c r="AA40" i="47" s="1"/>
  <c r="AL40" i="47" s="1"/>
  <c r="I36" i="47"/>
  <c r="AE36" i="47" s="1"/>
  <c r="AP36" i="47" s="1"/>
  <c r="D8" i="47"/>
  <c r="Z8" i="47" s="1"/>
  <c r="AK8" i="47" s="1"/>
  <c r="B36" i="47"/>
  <c r="X36" i="47" s="1"/>
  <c r="AI36" i="47" s="1"/>
  <c r="I8" i="47"/>
  <c r="AE8" i="47" s="1"/>
  <c r="AP8" i="47" s="1"/>
  <c r="B8" i="47"/>
  <c r="C21" i="42"/>
  <c r="N21" i="42" s="1"/>
  <c r="D21" i="42"/>
  <c r="O21" i="42" s="1"/>
  <c r="F21" i="42"/>
  <c r="Q21" i="42" s="1"/>
  <c r="C31" i="47"/>
  <c r="Y31" i="47" s="1"/>
  <c r="AJ31" i="47" s="1"/>
  <c r="G40" i="47"/>
  <c r="AC40" i="47" s="1"/>
  <c r="AN40" i="47" s="1"/>
  <c r="B42" i="47"/>
  <c r="F42" i="47"/>
  <c r="AB42" i="47" s="1"/>
  <c r="AM42" i="47" s="1"/>
  <c r="D42" i="47"/>
  <c r="Z42" i="47" s="1"/>
  <c r="AK42" i="47" s="1"/>
  <c r="I21" i="42"/>
  <c r="T21" i="42" s="1"/>
  <c r="E21" i="42"/>
  <c r="P21" i="42" s="1"/>
  <c r="B21" i="42"/>
  <c r="M21" i="42" s="1"/>
  <c r="F17" i="42"/>
  <c r="Q17" i="42" s="1"/>
  <c r="F17" i="47"/>
  <c r="AB17" i="47" s="1"/>
  <c r="AM17" i="47" s="1"/>
  <c r="I17" i="42"/>
  <c r="T17" i="42" s="1"/>
  <c r="E21" i="47"/>
  <c r="AA21" i="47" s="1"/>
  <c r="AL21" i="47" s="1"/>
  <c r="G31" i="47"/>
  <c r="AC31" i="47" s="1"/>
  <c r="AN31" i="47" s="1"/>
  <c r="I42" i="47"/>
  <c r="AE42" i="47" s="1"/>
  <c r="AP42" i="47" s="1"/>
  <c r="C21" i="47"/>
  <c r="Y21" i="47" s="1"/>
  <c r="AJ21" i="47" s="1"/>
  <c r="E31" i="47"/>
  <c r="AA31" i="47" s="1"/>
  <c r="AL31" i="47" s="1"/>
  <c r="C42" i="47"/>
  <c r="Y42" i="47" s="1"/>
  <c r="G21" i="47"/>
  <c r="AC21" i="47" s="1"/>
  <c r="AN21" i="47" s="1"/>
  <c r="B31" i="47"/>
  <c r="G42" i="47"/>
  <c r="AC42" i="47" s="1"/>
  <c r="AN42" i="47" s="1"/>
  <c r="B17" i="47"/>
  <c r="X17" i="47" s="1"/>
  <c r="B21" i="47"/>
  <c r="D31" i="47"/>
  <c r="Z31" i="47" s="1"/>
  <c r="AK31" i="47" s="1"/>
  <c r="C17" i="42"/>
  <c r="N17" i="42" s="1"/>
  <c r="D17" i="42"/>
  <c r="O17" i="42" s="1"/>
  <c r="D21" i="47"/>
  <c r="Z21" i="47" s="1"/>
  <c r="AK21" i="47" s="1"/>
  <c r="E17" i="47"/>
  <c r="AA17" i="47" s="1"/>
  <c r="AL17" i="47" s="1"/>
  <c r="F31" i="47"/>
  <c r="AB31" i="47" s="1"/>
  <c r="AM31" i="47" s="1"/>
  <c r="I40" i="47"/>
  <c r="AE40" i="47" s="1"/>
  <c r="AP40" i="47" s="1"/>
  <c r="I31" i="42"/>
  <c r="T31" i="42" s="1"/>
  <c r="U31" i="42" s="1"/>
  <c r="F21" i="47"/>
  <c r="AB21" i="47" s="1"/>
  <c r="AM21" i="47" s="1"/>
  <c r="C17" i="47"/>
  <c r="Y17" i="47" s="1"/>
  <c r="AJ17" i="47" s="1"/>
  <c r="I31" i="47"/>
  <c r="AE31" i="47" s="1"/>
  <c r="AP31" i="47" s="1"/>
  <c r="F40" i="47"/>
  <c r="AB40" i="47" s="1"/>
  <c r="AM40" i="47" s="1"/>
  <c r="B17" i="42"/>
  <c r="M17" i="42" s="1"/>
  <c r="G17" i="42"/>
  <c r="R17" i="42" s="1"/>
  <c r="G17" i="47"/>
  <c r="AC17" i="47" s="1"/>
  <c r="AN17" i="47" s="1"/>
  <c r="C40" i="47"/>
  <c r="B55" i="47"/>
  <c r="X55" i="47" s="1"/>
  <c r="F55" i="47"/>
  <c r="AB55" i="47" s="1"/>
  <c r="AM55" i="47" s="1"/>
  <c r="I55" i="47"/>
  <c r="AE55" i="47" s="1"/>
  <c r="AP55" i="47" s="1"/>
  <c r="D55" i="47"/>
  <c r="Z55" i="47" s="1"/>
  <c r="AK55" i="47" s="1"/>
  <c r="I30" i="47"/>
  <c r="AE30" i="47" s="1"/>
  <c r="AP30" i="47" s="1"/>
  <c r="G52" i="47"/>
  <c r="AC52" i="47" s="1"/>
  <c r="AN52" i="47" s="1"/>
  <c r="C55" i="42"/>
  <c r="N55" i="42" s="1"/>
  <c r="C30" i="47"/>
  <c r="Y30" i="47" s="1"/>
  <c r="B55" i="42"/>
  <c r="M55" i="42" s="1"/>
  <c r="B33" i="47"/>
  <c r="D17" i="47"/>
  <c r="Z17" i="47" s="1"/>
  <c r="AK17" i="47" s="1"/>
  <c r="E30" i="47"/>
  <c r="AA30" i="47" s="1"/>
  <c r="AL30" i="47" s="1"/>
  <c r="D55" i="42"/>
  <c r="O55" i="42" s="1"/>
  <c r="E55" i="42"/>
  <c r="P55" i="42" s="1"/>
  <c r="C55" i="47"/>
  <c r="Y55" i="47" s="1"/>
  <c r="F33" i="47"/>
  <c r="AB33" i="47" s="1"/>
  <c r="AM33" i="47" s="1"/>
  <c r="D40" i="47"/>
  <c r="Z40" i="47" s="1"/>
  <c r="AK40" i="47" s="1"/>
  <c r="G55" i="42"/>
  <c r="R55" i="42" s="1"/>
  <c r="G55" i="47"/>
  <c r="AC55" i="47" s="1"/>
  <c r="AN55" i="47" s="1"/>
  <c r="I55" i="42"/>
  <c r="T55" i="42" s="1"/>
  <c r="I57" i="47"/>
  <c r="AE57" i="47" s="1"/>
  <c r="AP57" i="47" s="1"/>
  <c r="F57" i="47"/>
  <c r="AB57" i="47" s="1"/>
  <c r="AM57" i="47" s="1"/>
  <c r="D57" i="47"/>
  <c r="Z57" i="47" s="1"/>
  <c r="AK57" i="47" s="1"/>
  <c r="B57" i="47"/>
  <c r="X57" i="47" s="1"/>
  <c r="G57" i="47"/>
  <c r="AC57" i="47" s="1"/>
  <c r="AN57" i="47" s="1"/>
  <c r="C57" i="47"/>
  <c r="E57" i="47"/>
  <c r="AA57" i="47" s="1"/>
  <c r="AL57" i="47" s="1"/>
  <c r="I11" i="47"/>
  <c r="AE11" i="47" s="1"/>
  <c r="AP11" i="47" s="1"/>
  <c r="F11" i="47"/>
  <c r="AB11" i="47" s="1"/>
  <c r="AM11" i="47" s="1"/>
  <c r="D11" i="47"/>
  <c r="Z11" i="47" s="1"/>
  <c r="AK11" i="47" s="1"/>
  <c r="B11" i="47"/>
  <c r="E11" i="47"/>
  <c r="AA11" i="47" s="1"/>
  <c r="AL11" i="47" s="1"/>
  <c r="G11" i="47"/>
  <c r="AC11" i="47" s="1"/>
  <c r="AN11" i="47" s="1"/>
  <c r="C11" i="47"/>
  <c r="Y11" i="47" s="1"/>
  <c r="AJ11" i="47" s="1"/>
  <c r="G56" i="47"/>
  <c r="AC56" i="47" s="1"/>
  <c r="AN56" i="47" s="1"/>
  <c r="E56" i="47"/>
  <c r="AA56" i="47" s="1"/>
  <c r="AL56" i="47" s="1"/>
  <c r="C56" i="47"/>
  <c r="F56" i="47"/>
  <c r="AB56" i="47" s="1"/>
  <c r="AM56" i="47" s="1"/>
  <c r="B56" i="47"/>
  <c r="I56" i="47"/>
  <c r="AE56" i="47" s="1"/>
  <c r="AP56" i="47" s="1"/>
  <c r="D56" i="47"/>
  <c r="Z56" i="47" s="1"/>
  <c r="AK56" i="47" s="1"/>
  <c r="G22" i="47"/>
  <c r="AC22" i="47" s="1"/>
  <c r="AN22" i="47" s="1"/>
  <c r="E22" i="47"/>
  <c r="AA22" i="47" s="1"/>
  <c r="AL22" i="47" s="1"/>
  <c r="C22" i="47"/>
  <c r="Y22" i="47" s="1"/>
  <c r="I22" i="47"/>
  <c r="AE22" i="47" s="1"/>
  <c r="AP22" i="47" s="1"/>
  <c r="D22" i="47"/>
  <c r="Z22" i="47" s="1"/>
  <c r="AK22" i="47" s="1"/>
  <c r="F22" i="47"/>
  <c r="AB22" i="47" s="1"/>
  <c r="AM22" i="47" s="1"/>
  <c r="B22" i="47"/>
  <c r="I35" i="47"/>
  <c r="AE35" i="47" s="1"/>
  <c r="AP35" i="47" s="1"/>
  <c r="F35" i="47"/>
  <c r="AB35" i="47" s="1"/>
  <c r="AM35" i="47" s="1"/>
  <c r="D35" i="47"/>
  <c r="Z35" i="47" s="1"/>
  <c r="AK35" i="47" s="1"/>
  <c r="B35" i="47"/>
  <c r="X35" i="47" s="1"/>
  <c r="E35" i="47"/>
  <c r="AA35" i="47" s="1"/>
  <c r="AL35" i="47" s="1"/>
  <c r="G35" i="47"/>
  <c r="AC35" i="47" s="1"/>
  <c r="AN35" i="47" s="1"/>
  <c r="C35" i="47"/>
  <c r="I15" i="47"/>
  <c r="AE15" i="47" s="1"/>
  <c r="AP15" i="47" s="1"/>
  <c r="F15" i="47"/>
  <c r="AB15" i="47" s="1"/>
  <c r="AM15" i="47" s="1"/>
  <c r="D15" i="47"/>
  <c r="Z15" i="47" s="1"/>
  <c r="AK15" i="47" s="1"/>
  <c r="B15" i="47"/>
  <c r="E15" i="47"/>
  <c r="AA15" i="47" s="1"/>
  <c r="AL15" i="47" s="1"/>
  <c r="G15" i="47"/>
  <c r="AC15" i="47" s="1"/>
  <c r="AN15" i="47" s="1"/>
  <c r="C15" i="47"/>
  <c r="Y15" i="47" s="1"/>
  <c r="AJ15" i="47" s="1"/>
  <c r="G32" i="47"/>
  <c r="AC32" i="47" s="1"/>
  <c r="AN32" i="47" s="1"/>
  <c r="E32" i="47"/>
  <c r="AA32" i="47" s="1"/>
  <c r="AL32" i="47" s="1"/>
  <c r="C32" i="47"/>
  <c r="Y32" i="47" s="1"/>
  <c r="F32" i="47"/>
  <c r="AB32" i="47" s="1"/>
  <c r="AM32" i="47" s="1"/>
  <c r="B32" i="47"/>
  <c r="I32" i="47"/>
  <c r="AE32" i="47" s="1"/>
  <c r="AP32" i="47" s="1"/>
  <c r="D32" i="47"/>
  <c r="Z32" i="47" s="1"/>
  <c r="AK32" i="47" s="1"/>
  <c r="I7" i="47"/>
  <c r="F7" i="47"/>
  <c r="D7" i="47"/>
  <c r="E7" i="47"/>
  <c r="B7" i="47"/>
  <c r="G7" i="47"/>
  <c r="C7" i="47"/>
  <c r="U36" i="42"/>
  <c r="U52" i="42"/>
  <c r="U44" i="42"/>
  <c r="C20" i="42"/>
  <c r="N20" i="42" s="1"/>
  <c r="G20" i="47"/>
  <c r="AC20" i="47" s="1"/>
  <c r="AN20" i="47" s="1"/>
  <c r="E20" i="47"/>
  <c r="AA20" i="47" s="1"/>
  <c r="AL20" i="47" s="1"/>
  <c r="C20" i="47"/>
  <c r="Y20" i="47" s="1"/>
  <c r="F20" i="47"/>
  <c r="AB20" i="47" s="1"/>
  <c r="AM20" i="47" s="1"/>
  <c r="B20" i="47"/>
  <c r="I20" i="47"/>
  <c r="AE20" i="47" s="1"/>
  <c r="AP20" i="47" s="1"/>
  <c r="D20" i="47"/>
  <c r="Z20" i="47" s="1"/>
  <c r="AK20" i="47" s="1"/>
  <c r="D43" i="42"/>
  <c r="O43" i="42" s="1"/>
  <c r="I43" i="47"/>
  <c r="AE43" i="47" s="1"/>
  <c r="AP43" i="47" s="1"/>
  <c r="F43" i="47"/>
  <c r="AB43" i="47" s="1"/>
  <c r="AM43" i="47" s="1"/>
  <c r="D43" i="47"/>
  <c r="Z43" i="47" s="1"/>
  <c r="AK43" i="47" s="1"/>
  <c r="B43" i="47"/>
  <c r="E43" i="47"/>
  <c r="AA43" i="47" s="1"/>
  <c r="AL43" i="47" s="1"/>
  <c r="G43" i="47"/>
  <c r="AC43" i="47" s="1"/>
  <c r="AN43" i="47" s="1"/>
  <c r="C43" i="47"/>
  <c r="E24" i="42"/>
  <c r="P24" i="42" s="1"/>
  <c r="G24" i="47"/>
  <c r="AC24" i="47" s="1"/>
  <c r="AN24" i="47" s="1"/>
  <c r="E24" i="47"/>
  <c r="AA24" i="47" s="1"/>
  <c r="AL24" i="47" s="1"/>
  <c r="C24" i="47"/>
  <c r="Y24" i="47" s="1"/>
  <c r="F24" i="47"/>
  <c r="AB24" i="47" s="1"/>
  <c r="AM24" i="47" s="1"/>
  <c r="B24" i="47"/>
  <c r="I24" i="47"/>
  <c r="AE24" i="47" s="1"/>
  <c r="AP24" i="47" s="1"/>
  <c r="D24" i="47"/>
  <c r="Z24" i="47" s="1"/>
  <c r="AK24" i="47" s="1"/>
  <c r="E12" i="42"/>
  <c r="P12" i="42" s="1"/>
  <c r="G12" i="47"/>
  <c r="AC12" i="47" s="1"/>
  <c r="AN12" i="47" s="1"/>
  <c r="E12" i="47"/>
  <c r="AA12" i="47" s="1"/>
  <c r="AL12" i="47" s="1"/>
  <c r="C12" i="47"/>
  <c r="Y12" i="47" s="1"/>
  <c r="F12" i="47"/>
  <c r="AB12" i="47" s="1"/>
  <c r="AM12" i="47" s="1"/>
  <c r="B12" i="47"/>
  <c r="I12" i="47"/>
  <c r="AE12" i="47" s="1"/>
  <c r="AP12" i="47" s="1"/>
  <c r="D12" i="47"/>
  <c r="Z12" i="47" s="1"/>
  <c r="AK12" i="47" s="1"/>
  <c r="C38" i="42"/>
  <c r="N38" i="42" s="1"/>
  <c r="G38" i="47"/>
  <c r="AC38" i="47" s="1"/>
  <c r="AN38" i="47" s="1"/>
  <c r="E38" i="47"/>
  <c r="AA38" i="47" s="1"/>
  <c r="AL38" i="47" s="1"/>
  <c r="C38" i="47"/>
  <c r="I38" i="47"/>
  <c r="AE38" i="47" s="1"/>
  <c r="AP38" i="47" s="1"/>
  <c r="D38" i="47"/>
  <c r="Z38" i="47" s="1"/>
  <c r="AK38" i="47" s="1"/>
  <c r="F38" i="47"/>
  <c r="AB38" i="47" s="1"/>
  <c r="AM38" i="47" s="1"/>
  <c r="B38" i="47"/>
  <c r="X38" i="47" s="1"/>
  <c r="AI38" i="47" s="1"/>
  <c r="G49" i="42"/>
  <c r="R49" i="42" s="1"/>
  <c r="I49" i="47"/>
  <c r="AE49" i="47" s="1"/>
  <c r="AP49" i="47" s="1"/>
  <c r="F49" i="47"/>
  <c r="AB49" i="47" s="1"/>
  <c r="AM49" i="47" s="1"/>
  <c r="D49" i="47"/>
  <c r="Z49" i="47" s="1"/>
  <c r="AK49" i="47" s="1"/>
  <c r="B49" i="47"/>
  <c r="X49" i="47" s="1"/>
  <c r="G49" i="47"/>
  <c r="AC49" i="47" s="1"/>
  <c r="AN49" i="47" s="1"/>
  <c r="C49" i="47"/>
  <c r="E49" i="47"/>
  <c r="AA49" i="47" s="1"/>
  <c r="AL49" i="47" s="1"/>
  <c r="I18" i="42"/>
  <c r="T18" i="42" s="1"/>
  <c r="G18" i="47"/>
  <c r="AC18" i="47" s="1"/>
  <c r="AN18" i="47" s="1"/>
  <c r="E18" i="47"/>
  <c r="AA18" i="47" s="1"/>
  <c r="AL18" i="47" s="1"/>
  <c r="C18" i="47"/>
  <c r="Y18" i="47" s="1"/>
  <c r="I18" i="47"/>
  <c r="AE18" i="47" s="1"/>
  <c r="AP18" i="47" s="1"/>
  <c r="D18" i="47"/>
  <c r="Z18" i="47" s="1"/>
  <c r="AK18" i="47" s="1"/>
  <c r="F18" i="47"/>
  <c r="AB18" i="47" s="1"/>
  <c r="AM18" i="47" s="1"/>
  <c r="B18" i="47"/>
  <c r="G16" i="42"/>
  <c r="R16" i="42" s="1"/>
  <c r="G16" i="47"/>
  <c r="AC16" i="47" s="1"/>
  <c r="AN16" i="47" s="1"/>
  <c r="E16" i="47"/>
  <c r="AA16" i="47" s="1"/>
  <c r="AL16" i="47" s="1"/>
  <c r="C16" i="47"/>
  <c r="Y16" i="47" s="1"/>
  <c r="F16" i="47"/>
  <c r="AB16" i="47" s="1"/>
  <c r="AM16" i="47" s="1"/>
  <c r="B16" i="47"/>
  <c r="I16" i="47"/>
  <c r="AE16" i="47" s="1"/>
  <c r="AP16" i="47" s="1"/>
  <c r="D16" i="47"/>
  <c r="Z16" i="47" s="1"/>
  <c r="AK16" i="47" s="1"/>
  <c r="E9" i="42"/>
  <c r="P9" i="42" s="1"/>
  <c r="I9" i="47"/>
  <c r="AE9" i="47" s="1"/>
  <c r="AP9" i="47" s="1"/>
  <c r="F9" i="47"/>
  <c r="AB9" i="47" s="1"/>
  <c r="AM9" i="47" s="1"/>
  <c r="D9" i="47"/>
  <c r="Z9" i="47" s="1"/>
  <c r="AK9" i="47" s="1"/>
  <c r="B9" i="47"/>
  <c r="G9" i="47"/>
  <c r="AC9" i="47" s="1"/>
  <c r="AN9" i="47" s="1"/>
  <c r="C9" i="47"/>
  <c r="Y9" i="47" s="1"/>
  <c r="AJ9" i="47" s="1"/>
  <c r="E9" i="47"/>
  <c r="AA9" i="47" s="1"/>
  <c r="AL9" i="47" s="1"/>
  <c r="I37" i="42"/>
  <c r="T37" i="42" s="1"/>
  <c r="I37" i="47"/>
  <c r="AE37" i="47" s="1"/>
  <c r="AP37" i="47" s="1"/>
  <c r="F37" i="47"/>
  <c r="AB37" i="47" s="1"/>
  <c r="AM37" i="47" s="1"/>
  <c r="D37" i="47"/>
  <c r="Z37" i="47" s="1"/>
  <c r="AK37" i="47" s="1"/>
  <c r="B37" i="47"/>
  <c r="X37" i="47" s="1"/>
  <c r="G37" i="47"/>
  <c r="AC37" i="47" s="1"/>
  <c r="AN37" i="47" s="1"/>
  <c r="C37" i="47"/>
  <c r="E37" i="47"/>
  <c r="AA37" i="47" s="1"/>
  <c r="AL37" i="47" s="1"/>
  <c r="D10" i="42"/>
  <c r="O10" i="42" s="1"/>
  <c r="G10" i="47"/>
  <c r="AC10" i="47" s="1"/>
  <c r="AN10" i="47" s="1"/>
  <c r="E10" i="47"/>
  <c r="AA10" i="47" s="1"/>
  <c r="AL10" i="47" s="1"/>
  <c r="C10" i="47"/>
  <c r="Y10" i="47" s="1"/>
  <c r="I10" i="47"/>
  <c r="AE10" i="47" s="1"/>
  <c r="AP10" i="47" s="1"/>
  <c r="D10" i="47"/>
  <c r="Z10" i="47" s="1"/>
  <c r="AK10" i="47" s="1"/>
  <c r="F10" i="47"/>
  <c r="AB10" i="47" s="1"/>
  <c r="AM10" i="47" s="1"/>
  <c r="B10" i="47"/>
  <c r="U33" i="47"/>
  <c r="X33" i="47"/>
  <c r="Y41" i="47"/>
  <c r="AJ41" i="47" s="1"/>
  <c r="U41" i="47"/>
  <c r="X41" i="47"/>
  <c r="J34" i="47"/>
  <c r="Y34" i="47"/>
  <c r="U39" i="47"/>
  <c r="X39" i="47"/>
  <c r="J51" i="47"/>
  <c r="Y51" i="47"/>
  <c r="AJ51" i="47" s="1"/>
  <c r="U40" i="47"/>
  <c r="X40" i="47"/>
  <c r="AI40" i="47" s="1"/>
  <c r="Y40" i="47"/>
  <c r="AL8" i="47"/>
  <c r="U52" i="47"/>
  <c r="X52" i="47"/>
  <c r="AI52" i="47" s="1"/>
  <c r="Y52" i="47"/>
  <c r="G28" i="47"/>
  <c r="AC28" i="47" s="1"/>
  <c r="AN28" i="47" s="1"/>
  <c r="E28" i="47"/>
  <c r="AA28" i="47" s="1"/>
  <c r="AL28" i="47" s="1"/>
  <c r="C28" i="47"/>
  <c r="Y28" i="47" s="1"/>
  <c r="F28" i="47"/>
  <c r="AB28" i="47" s="1"/>
  <c r="AM28" i="47" s="1"/>
  <c r="B28" i="47"/>
  <c r="I28" i="47"/>
  <c r="AE28" i="47" s="1"/>
  <c r="AP28" i="47" s="1"/>
  <c r="D28" i="47"/>
  <c r="Z28" i="47" s="1"/>
  <c r="AK28" i="47" s="1"/>
  <c r="G46" i="47"/>
  <c r="AC46" i="47" s="1"/>
  <c r="AN46" i="47" s="1"/>
  <c r="E46" i="47"/>
  <c r="AA46" i="47" s="1"/>
  <c r="AL46" i="47" s="1"/>
  <c r="C46" i="47"/>
  <c r="I46" i="47"/>
  <c r="AE46" i="47" s="1"/>
  <c r="AP46" i="47" s="1"/>
  <c r="D46" i="47"/>
  <c r="Z46" i="47" s="1"/>
  <c r="AK46" i="47" s="1"/>
  <c r="F46" i="47"/>
  <c r="AB46" i="47" s="1"/>
  <c r="AM46" i="47" s="1"/>
  <c r="B46" i="47"/>
  <c r="G50" i="47"/>
  <c r="AC50" i="47" s="1"/>
  <c r="AN50" i="47" s="1"/>
  <c r="E50" i="47"/>
  <c r="AA50" i="47" s="1"/>
  <c r="AL50" i="47" s="1"/>
  <c r="C50" i="47"/>
  <c r="I50" i="47"/>
  <c r="AE50" i="47" s="1"/>
  <c r="AP50" i="47" s="1"/>
  <c r="D50" i="47"/>
  <c r="Z50" i="47" s="1"/>
  <c r="AK50" i="47" s="1"/>
  <c r="F50" i="47"/>
  <c r="AB50" i="47" s="1"/>
  <c r="AM50" i="47" s="1"/>
  <c r="B50" i="47"/>
  <c r="G48" i="47"/>
  <c r="AC48" i="47" s="1"/>
  <c r="AN48" i="47" s="1"/>
  <c r="E48" i="47"/>
  <c r="AA48" i="47" s="1"/>
  <c r="AL48" i="47" s="1"/>
  <c r="C48" i="47"/>
  <c r="F48" i="47"/>
  <c r="AB48" i="47" s="1"/>
  <c r="AM48" i="47" s="1"/>
  <c r="B48" i="47"/>
  <c r="I48" i="47"/>
  <c r="AE48" i="47" s="1"/>
  <c r="AP48" i="47" s="1"/>
  <c r="D48" i="47"/>
  <c r="Z48" i="47" s="1"/>
  <c r="AK48" i="47" s="1"/>
  <c r="G14" i="47"/>
  <c r="AC14" i="47" s="1"/>
  <c r="AN14" i="47" s="1"/>
  <c r="E14" i="47"/>
  <c r="AA14" i="47" s="1"/>
  <c r="AL14" i="47" s="1"/>
  <c r="C14" i="47"/>
  <c r="Y14" i="47" s="1"/>
  <c r="I14" i="47"/>
  <c r="AE14" i="47" s="1"/>
  <c r="AP14" i="47" s="1"/>
  <c r="D14" i="47"/>
  <c r="Z14" i="47" s="1"/>
  <c r="AK14" i="47" s="1"/>
  <c r="F14" i="47"/>
  <c r="AB14" i="47" s="1"/>
  <c r="AM14" i="47" s="1"/>
  <c r="B14" i="47"/>
  <c r="U33" i="42"/>
  <c r="U34" i="42"/>
  <c r="U8" i="42"/>
  <c r="U42" i="42"/>
  <c r="U51" i="42"/>
  <c r="E54" i="42"/>
  <c r="P54" i="42" s="1"/>
  <c r="G54" i="47"/>
  <c r="AC54" i="47" s="1"/>
  <c r="AN54" i="47" s="1"/>
  <c r="E54" i="47"/>
  <c r="AA54" i="47" s="1"/>
  <c r="AL54" i="47" s="1"/>
  <c r="C54" i="47"/>
  <c r="I54" i="47"/>
  <c r="AE54" i="47" s="1"/>
  <c r="AP54" i="47" s="1"/>
  <c r="D54" i="47"/>
  <c r="Z54" i="47" s="1"/>
  <c r="AK54" i="47" s="1"/>
  <c r="F54" i="47"/>
  <c r="AB54" i="47" s="1"/>
  <c r="AM54" i="47" s="1"/>
  <c r="B54" i="47"/>
  <c r="B45" i="42"/>
  <c r="M45" i="42" s="1"/>
  <c r="I45" i="47"/>
  <c r="AE45" i="47" s="1"/>
  <c r="AP45" i="47" s="1"/>
  <c r="F45" i="47"/>
  <c r="AB45" i="47" s="1"/>
  <c r="AM45" i="47" s="1"/>
  <c r="D45" i="47"/>
  <c r="Z45" i="47" s="1"/>
  <c r="AK45" i="47" s="1"/>
  <c r="B45" i="47"/>
  <c r="X45" i="47" s="1"/>
  <c r="G45" i="47"/>
  <c r="AC45" i="47" s="1"/>
  <c r="AN45" i="47" s="1"/>
  <c r="C45" i="47"/>
  <c r="E45" i="47"/>
  <c r="AA45" i="47" s="1"/>
  <c r="AL45" i="47" s="1"/>
  <c r="D19" i="42"/>
  <c r="O19" i="42" s="1"/>
  <c r="I19" i="47"/>
  <c r="AE19" i="47" s="1"/>
  <c r="AP19" i="47" s="1"/>
  <c r="F19" i="47"/>
  <c r="AB19" i="47" s="1"/>
  <c r="AM19" i="47" s="1"/>
  <c r="D19" i="47"/>
  <c r="Z19" i="47" s="1"/>
  <c r="AK19" i="47" s="1"/>
  <c r="B19" i="47"/>
  <c r="E19" i="47"/>
  <c r="AA19" i="47" s="1"/>
  <c r="AL19" i="47" s="1"/>
  <c r="G19" i="47"/>
  <c r="AC19" i="47" s="1"/>
  <c r="AN19" i="47" s="1"/>
  <c r="C19" i="47"/>
  <c r="Y19" i="47" s="1"/>
  <c r="AJ19" i="47" s="1"/>
  <c r="I47" i="42"/>
  <c r="T47" i="42" s="1"/>
  <c r="I47" i="47"/>
  <c r="AE47" i="47" s="1"/>
  <c r="AP47" i="47" s="1"/>
  <c r="F47" i="47"/>
  <c r="AB47" i="47" s="1"/>
  <c r="AM47" i="47" s="1"/>
  <c r="D47" i="47"/>
  <c r="Z47" i="47" s="1"/>
  <c r="AK47" i="47" s="1"/>
  <c r="B47" i="47"/>
  <c r="X47" i="47" s="1"/>
  <c r="E47" i="47"/>
  <c r="AA47" i="47" s="1"/>
  <c r="AL47" i="47" s="1"/>
  <c r="G47" i="47"/>
  <c r="AC47" i="47" s="1"/>
  <c r="AN47" i="47" s="1"/>
  <c r="C47" i="47"/>
  <c r="I53" i="42"/>
  <c r="T53" i="42" s="1"/>
  <c r="I53" i="47"/>
  <c r="AE53" i="47" s="1"/>
  <c r="AP53" i="47" s="1"/>
  <c r="F53" i="47"/>
  <c r="AB53" i="47" s="1"/>
  <c r="AM53" i="47" s="1"/>
  <c r="D53" i="47"/>
  <c r="Z53" i="47" s="1"/>
  <c r="AK53" i="47" s="1"/>
  <c r="B53" i="47"/>
  <c r="X53" i="47" s="1"/>
  <c r="G53" i="47"/>
  <c r="AC53" i="47" s="1"/>
  <c r="AN53" i="47" s="1"/>
  <c r="C53" i="47"/>
  <c r="E53" i="47"/>
  <c r="AA53" i="47" s="1"/>
  <c r="AL53" i="47" s="1"/>
  <c r="D23" i="42"/>
  <c r="O23" i="42" s="1"/>
  <c r="I23" i="47"/>
  <c r="AE23" i="47" s="1"/>
  <c r="AP23" i="47" s="1"/>
  <c r="F23" i="47"/>
  <c r="AB23" i="47" s="1"/>
  <c r="AM23" i="47" s="1"/>
  <c r="D23" i="47"/>
  <c r="Z23" i="47" s="1"/>
  <c r="AK23" i="47" s="1"/>
  <c r="B23" i="47"/>
  <c r="E23" i="47"/>
  <c r="AA23" i="47" s="1"/>
  <c r="AL23" i="47" s="1"/>
  <c r="G23" i="47"/>
  <c r="AC23" i="47" s="1"/>
  <c r="AN23" i="47" s="1"/>
  <c r="C23" i="47"/>
  <c r="Y23" i="47" s="1"/>
  <c r="AJ23" i="47" s="1"/>
  <c r="F27" i="42"/>
  <c r="Q27" i="42" s="1"/>
  <c r="I27" i="47"/>
  <c r="AE27" i="47" s="1"/>
  <c r="AP27" i="47" s="1"/>
  <c r="F27" i="47"/>
  <c r="AB27" i="47" s="1"/>
  <c r="AM27" i="47" s="1"/>
  <c r="D27" i="47"/>
  <c r="Z27" i="47" s="1"/>
  <c r="AK27" i="47" s="1"/>
  <c r="B27" i="47"/>
  <c r="E27" i="47"/>
  <c r="AA27" i="47" s="1"/>
  <c r="AL27" i="47" s="1"/>
  <c r="G27" i="47"/>
  <c r="AC27" i="47" s="1"/>
  <c r="AN27" i="47" s="1"/>
  <c r="C27" i="47"/>
  <c r="Y27" i="47" s="1"/>
  <c r="AJ27" i="47" s="1"/>
  <c r="I13" i="42"/>
  <c r="T13" i="42" s="1"/>
  <c r="I13" i="47"/>
  <c r="AE13" i="47" s="1"/>
  <c r="AP13" i="47" s="1"/>
  <c r="F13" i="47"/>
  <c r="AB13" i="47" s="1"/>
  <c r="AM13" i="47" s="1"/>
  <c r="D13" i="47"/>
  <c r="Z13" i="47" s="1"/>
  <c r="AK13" i="47" s="1"/>
  <c r="B13" i="47"/>
  <c r="G13" i="47"/>
  <c r="AC13" i="47" s="1"/>
  <c r="AN13" i="47" s="1"/>
  <c r="C13" i="47"/>
  <c r="Y13" i="47" s="1"/>
  <c r="AJ13" i="47" s="1"/>
  <c r="E13" i="47"/>
  <c r="AA13" i="47" s="1"/>
  <c r="AL13" i="47" s="1"/>
  <c r="D25" i="42"/>
  <c r="O25" i="42" s="1"/>
  <c r="I25" i="47"/>
  <c r="AE25" i="47" s="1"/>
  <c r="AP25" i="47" s="1"/>
  <c r="F25" i="47"/>
  <c r="AB25" i="47" s="1"/>
  <c r="AM25" i="47" s="1"/>
  <c r="D25" i="47"/>
  <c r="Z25" i="47" s="1"/>
  <c r="AK25" i="47" s="1"/>
  <c r="B25" i="47"/>
  <c r="G25" i="47"/>
  <c r="AC25" i="47" s="1"/>
  <c r="AN25" i="47" s="1"/>
  <c r="C25" i="47"/>
  <c r="Y25" i="47" s="1"/>
  <c r="AJ25" i="47" s="1"/>
  <c r="E25" i="47"/>
  <c r="AA25" i="47" s="1"/>
  <c r="AL25" i="47" s="1"/>
  <c r="F26" i="42"/>
  <c r="Q26" i="42" s="1"/>
  <c r="G26" i="47"/>
  <c r="AC26" i="47" s="1"/>
  <c r="AN26" i="47" s="1"/>
  <c r="E26" i="47"/>
  <c r="AA26" i="47" s="1"/>
  <c r="AL26" i="47" s="1"/>
  <c r="C26" i="47"/>
  <c r="Y26" i="47" s="1"/>
  <c r="I26" i="47"/>
  <c r="AE26" i="47" s="1"/>
  <c r="AP26" i="47" s="1"/>
  <c r="D26" i="47"/>
  <c r="Z26" i="47" s="1"/>
  <c r="AK26" i="47" s="1"/>
  <c r="F26" i="47"/>
  <c r="AB26" i="47" s="1"/>
  <c r="AM26" i="47" s="1"/>
  <c r="B26" i="47"/>
  <c r="U44" i="47"/>
  <c r="X44" i="47"/>
  <c r="AI44" i="47" s="1"/>
  <c r="J44" i="47"/>
  <c r="Y44" i="47"/>
  <c r="AI55" i="47"/>
  <c r="X21" i="47"/>
  <c r="Y36" i="47"/>
  <c r="X29" i="47"/>
  <c r="AI51" i="47"/>
  <c r="X30" i="47"/>
  <c r="AI30" i="47" s="1"/>
  <c r="AJ30" i="47"/>
  <c r="AJ8" i="47"/>
  <c r="AN8" i="47"/>
  <c r="U42" i="47"/>
  <c r="X42" i="47"/>
  <c r="AI42" i="47" s="1"/>
  <c r="F37" i="42"/>
  <c r="Q37" i="42" s="1"/>
  <c r="B10" i="42"/>
  <c r="M10" i="42" s="1"/>
  <c r="D18" i="42"/>
  <c r="O18" i="42" s="1"/>
  <c r="D37" i="42"/>
  <c r="O37" i="42" s="1"/>
  <c r="F10" i="42"/>
  <c r="Q10" i="42" s="1"/>
  <c r="C16" i="42"/>
  <c r="N16" i="42" s="1"/>
  <c r="C25" i="42"/>
  <c r="N25" i="42" s="1"/>
  <c r="D26" i="42"/>
  <c r="O26" i="42" s="1"/>
  <c r="I25" i="42"/>
  <c r="T25" i="42" s="1"/>
  <c r="G26" i="42"/>
  <c r="R26" i="42" s="1"/>
  <c r="I38" i="42"/>
  <c r="T38" i="42" s="1"/>
  <c r="G25" i="42"/>
  <c r="R25" i="42" s="1"/>
  <c r="E25" i="42"/>
  <c r="P25" i="42" s="1"/>
  <c r="F25" i="42"/>
  <c r="Q25" i="42" s="1"/>
  <c r="E26" i="42"/>
  <c r="P26" i="42" s="1"/>
  <c r="C26" i="42"/>
  <c r="N26" i="42" s="1"/>
  <c r="B26" i="42"/>
  <c r="M26" i="42" s="1"/>
  <c r="C37" i="42"/>
  <c r="N37" i="42" s="1"/>
  <c r="B37" i="42"/>
  <c r="M37" i="42" s="1"/>
  <c r="G37" i="42"/>
  <c r="R37" i="42" s="1"/>
  <c r="I10" i="42"/>
  <c r="T10" i="42" s="1"/>
  <c r="E10" i="42"/>
  <c r="P10" i="42" s="1"/>
  <c r="G10" i="42"/>
  <c r="R10" i="42" s="1"/>
  <c r="I24" i="42"/>
  <c r="T24" i="42" s="1"/>
  <c r="B49" i="42"/>
  <c r="M49" i="42" s="1"/>
  <c r="D16" i="42"/>
  <c r="O16" i="42" s="1"/>
  <c r="G9" i="42"/>
  <c r="R9" i="42" s="1"/>
  <c r="I43" i="42"/>
  <c r="T43" i="42" s="1"/>
  <c r="D12" i="42"/>
  <c r="O12" i="42" s="1"/>
  <c r="F49" i="42"/>
  <c r="Q49" i="42" s="1"/>
  <c r="B18" i="42"/>
  <c r="M18" i="42" s="1"/>
  <c r="G20" i="42"/>
  <c r="R20" i="42" s="1"/>
  <c r="C43" i="42"/>
  <c r="N43" i="42" s="1"/>
  <c r="C12" i="42"/>
  <c r="N12" i="42" s="1"/>
  <c r="B38" i="42"/>
  <c r="M38" i="42" s="1"/>
  <c r="G38" i="42"/>
  <c r="R38" i="42" s="1"/>
  <c r="I49" i="42"/>
  <c r="T49" i="42" s="1"/>
  <c r="C49" i="42"/>
  <c r="N49" i="42" s="1"/>
  <c r="F18" i="42"/>
  <c r="Q18" i="42" s="1"/>
  <c r="B16" i="42"/>
  <c r="M16" i="42" s="1"/>
  <c r="E16" i="42"/>
  <c r="P16" i="42" s="1"/>
  <c r="D9" i="42"/>
  <c r="O9" i="42" s="1"/>
  <c r="I9" i="42"/>
  <c r="T9" i="42" s="1"/>
  <c r="D20" i="42"/>
  <c r="O20" i="42" s="1"/>
  <c r="E20" i="42"/>
  <c r="P20" i="42" s="1"/>
  <c r="F43" i="42"/>
  <c r="Q43" i="42" s="1"/>
  <c r="G24" i="42"/>
  <c r="R24" i="42" s="1"/>
  <c r="C24" i="42"/>
  <c r="N24" i="42" s="1"/>
  <c r="I12" i="42"/>
  <c r="T12" i="42" s="1"/>
  <c r="F38" i="42"/>
  <c r="Q38" i="42" s="1"/>
  <c r="E38" i="42"/>
  <c r="P38" i="42" s="1"/>
  <c r="D38" i="42"/>
  <c r="O38" i="42" s="1"/>
  <c r="E49" i="42"/>
  <c r="P49" i="42" s="1"/>
  <c r="D49" i="42"/>
  <c r="O49" i="42" s="1"/>
  <c r="G18" i="42"/>
  <c r="R18" i="42" s="1"/>
  <c r="C18" i="42"/>
  <c r="N18" i="42" s="1"/>
  <c r="E18" i="42"/>
  <c r="P18" i="42" s="1"/>
  <c r="F16" i="42"/>
  <c r="Q16" i="42" s="1"/>
  <c r="I16" i="42"/>
  <c r="T16" i="42" s="1"/>
  <c r="C9" i="42"/>
  <c r="N9" i="42" s="1"/>
  <c r="B9" i="42"/>
  <c r="M9" i="42" s="1"/>
  <c r="F9" i="42"/>
  <c r="Q9" i="42" s="1"/>
  <c r="D54" i="42"/>
  <c r="O54" i="42" s="1"/>
  <c r="E45" i="42"/>
  <c r="P45" i="42" s="1"/>
  <c r="I19" i="42"/>
  <c r="T19" i="42" s="1"/>
  <c r="B47" i="42"/>
  <c r="M47" i="42" s="1"/>
  <c r="D53" i="42"/>
  <c r="O53" i="42" s="1"/>
  <c r="I23" i="42"/>
  <c r="T23" i="42" s="1"/>
  <c r="D27" i="42"/>
  <c r="O27" i="42" s="1"/>
  <c r="D13" i="42"/>
  <c r="O13" i="42" s="1"/>
  <c r="B54" i="42"/>
  <c r="M54" i="42" s="1"/>
  <c r="F54" i="42"/>
  <c r="Q54" i="42" s="1"/>
  <c r="D45" i="42"/>
  <c r="O45" i="42" s="1"/>
  <c r="I45" i="42"/>
  <c r="T45" i="42" s="1"/>
  <c r="C19" i="42"/>
  <c r="N19" i="42" s="1"/>
  <c r="F19" i="42"/>
  <c r="Q19" i="42" s="1"/>
  <c r="E47" i="42"/>
  <c r="P47" i="42" s="1"/>
  <c r="C47" i="42"/>
  <c r="N47" i="42" s="1"/>
  <c r="E53" i="42"/>
  <c r="P53" i="42" s="1"/>
  <c r="G53" i="42"/>
  <c r="R53" i="42" s="1"/>
  <c r="G23" i="42"/>
  <c r="R23" i="42" s="1"/>
  <c r="C23" i="42"/>
  <c r="N23" i="42" s="1"/>
  <c r="C27" i="42"/>
  <c r="N27" i="42" s="1"/>
  <c r="I27" i="42"/>
  <c r="T27" i="42" s="1"/>
  <c r="F13" i="42"/>
  <c r="Q13" i="42" s="1"/>
  <c r="E13" i="42"/>
  <c r="P13" i="42" s="1"/>
  <c r="G54" i="42"/>
  <c r="R54" i="42" s="1"/>
  <c r="I54" i="42"/>
  <c r="T54" i="42" s="1"/>
  <c r="C54" i="42"/>
  <c r="N54" i="42" s="1"/>
  <c r="G45" i="42"/>
  <c r="R45" i="42" s="1"/>
  <c r="C45" i="42"/>
  <c r="N45" i="42" s="1"/>
  <c r="F45" i="42"/>
  <c r="Q45" i="42" s="1"/>
  <c r="B19" i="42"/>
  <c r="M19" i="42" s="1"/>
  <c r="G19" i="42"/>
  <c r="R19" i="42" s="1"/>
  <c r="E19" i="42"/>
  <c r="P19" i="42" s="1"/>
  <c r="D47" i="42"/>
  <c r="O47" i="42" s="1"/>
  <c r="F47" i="42"/>
  <c r="Q47" i="42" s="1"/>
  <c r="G47" i="42"/>
  <c r="R47" i="42" s="1"/>
  <c r="B53" i="42"/>
  <c r="M53" i="42" s="1"/>
  <c r="F53" i="42"/>
  <c r="Q53" i="42" s="1"/>
  <c r="C53" i="42"/>
  <c r="N53" i="42" s="1"/>
  <c r="F23" i="42"/>
  <c r="Q23" i="42" s="1"/>
  <c r="E23" i="42"/>
  <c r="P23" i="42" s="1"/>
  <c r="B23" i="42"/>
  <c r="M23" i="42" s="1"/>
  <c r="E27" i="42"/>
  <c r="P27" i="42" s="1"/>
  <c r="B27" i="42"/>
  <c r="M27" i="42" s="1"/>
  <c r="G27" i="42"/>
  <c r="R27" i="42" s="1"/>
  <c r="B13" i="42"/>
  <c r="M13" i="42" s="1"/>
  <c r="C13" i="42"/>
  <c r="N13" i="42" s="1"/>
  <c r="G13" i="42"/>
  <c r="R13" i="42" s="1"/>
  <c r="B20" i="42"/>
  <c r="M20" i="42" s="1"/>
  <c r="F20" i="42"/>
  <c r="Q20" i="42" s="1"/>
  <c r="I20" i="42"/>
  <c r="T20" i="42" s="1"/>
  <c r="E43" i="42"/>
  <c r="P43" i="42" s="1"/>
  <c r="G43" i="42"/>
  <c r="R43" i="42" s="1"/>
  <c r="B43" i="42"/>
  <c r="M43" i="42" s="1"/>
  <c r="B24" i="42"/>
  <c r="M24" i="42" s="1"/>
  <c r="D24" i="42"/>
  <c r="O24" i="42" s="1"/>
  <c r="F24" i="42"/>
  <c r="Q24" i="42" s="1"/>
  <c r="B12" i="42"/>
  <c r="M12" i="42" s="1"/>
  <c r="G12" i="42"/>
  <c r="R12" i="42" s="1"/>
  <c r="F12" i="42"/>
  <c r="Q12" i="42" s="1"/>
  <c r="F57" i="42"/>
  <c r="Q57" i="42" s="1"/>
  <c r="B57" i="42"/>
  <c r="M57" i="42" s="1"/>
  <c r="E57" i="42"/>
  <c r="P57" i="42" s="1"/>
  <c r="C57" i="42"/>
  <c r="N57" i="42" s="1"/>
  <c r="D57" i="42"/>
  <c r="O57" i="42" s="1"/>
  <c r="I57" i="42"/>
  <c r="T57" i="42" s="1"/>
  <c r="G57" i="42"/>
  <c r="R57" i="42" s="1"/>
  <c r="I28" i="42"/>
  <c r="T28" i="42" s="1"/>
  <c r="G28" i="42"/>
  <c r="R28" i="42" s="1"/>
  <c r="D28" i="42"/>
  <c r="O28" i="42" s="1"/>
  <c r="E28" i="42"/>
  <c r="P28" i="42" s="1"/>
  <c r="C28" i="42"/>
  <c r="N28" i="42" s="1"/>
  <c r="F28" i="42"/>
  <c r="Q28" i="42" s="1"/>
  <c r="B28" i="42"/>
  <c r="M28" i="42" s="1"/>
  <c r="C11" i="42"/>
  <c r="N11" i="42" s="1"/>
  <c r="E11" i="42"/>
  <c r="P11" i="42" s="1"/>
  <c r="D11" i="42"/>
  <c r="O11" i="42" s="1"/>
  <c r="B11" i="42"/>
  <c r="M11" i="42" s="1"/>
  <c r="I11" i="42"/>
  <c r="T11" i="42" s="1"/>
  <c r="F11" i="42"/>
  <c r="Q11" i="42" s="1"/>
  <c r="G11" i="42"/>
  <c r="R11" i="42" s="1"/>
  <c r="E46" i="42"/>
  <c r="P46" i="42" s="1"/>
  <c r="I46" i="42"/>
  <c r="T46" i="42" s="1"/>
  <c r="G46" i="42"/>
  <c r="R46" i="42" s="1"/>
  <c r="C46" i="42"/>
  <c r="N46" i="42" s="1"/>
  <c r="D46" i="42"/>
  <c r="O46" i="42" s="1"/>
  <c r="B46" i="42"/>
  <c r="M46" i="42" s="1"/>
  <c r="F46" i="42"/>
  <c r="Q46" i="42" s="1"/>
  <c r="D50" i="42"/>
  <c r="O50" i="42" s="1"/>
  <c r="F50" i="42"/>
  <c r="Q50" i="42" s="1"/>
  <c r="G50" i="42"/>
  <c r="R50" i="42" s="1"/>
  <c r="B50" i="42"/>
  <c r="M50" i="42" s="1"/>
  <c r="I50" i="42"/>
  <c r="T50" i="42" s="1"/>
  <c r="E50" i="42"/>
  <c r="P50" i="42" s="1"/>
  <c r="C50" i="42"/>
  <c r="N50" i="42" s="1"/>
  <c r="E48" i="42"/>
  <c r="P48" i="42" s="1"/>
  <c r="G48" i="42"/>
  <c r="R48" i="42" s="1"/>
  <c r="F48" i="42"/>
  <c r="Q48" i="42" s="1"/>
  <c r="D48" i="42"/>
  <c r="O48" i="42" s="1"/>
  <c r="B48" i="42"/>
  <c r="M48" i="42" s="1"/>
  <c r="C48" i="42"/>
  <c r="N48" i="42" s="1"/>
  <c r="I48" i="42"/>
  <c r="T48" i="42" s="1"/>
  <c r="B14" i="42"/>
  <c r="M14" i="42" s="1"/>
  <c r="E14" i="42"/>
  <c r="P14" i="42" s="1"/>
  <c r="C14" i="42"/>
  <c r="N14" i="42" s="1"/>
  <c r="F14" i="42"/>
  <c r="Q14" i="42" s="1"/>
  <c r="I14" i="42"/>
  <c r="T14" i="42" s="1"/>
  <c r="G14" i="42"/>
  <c r="R14" i="42" s="1"/>
  <c r="D14" i="42"/>
  <c r="O14" i="42" s="1"/>
  <c r="J33" i="42"/>
  <c r="J34" i="42"/>
  <c r="J30" i="42"/>
  <c r="J8" i="42"/>
  <c r="J42" i="42"/>
  <c r="J51" i="42"/>
  <c r="B56" i="42"/>
  <c r="M56" i="42" s="1"/>
  <c r="I56" i="42"/>
  <c r="T56" i="42" s="1"/>
  <c r="G56" i="42"/>
  <c r="R56" i="42" s="1"/>
  <c r="F56" i="42"/>
  <c r="Q56" i="42" s="1"/>
  <c r="C56" i="42"/>
  <c r="N56" i="42" s="1"/>
  <c r="D56" i="42"/>
  <c r="O56" i="42" s="1"/>
  <c r="E56" i="42"/>
  <c r="P56" i="42" s="1"/>
  <c r="I22" i="42"/>
  <c r="T22" i="42" s="1"/>
  <c r="B22" i="42"/>
  <c r="M22" i="42" s="1"/>
  <c r="G22" i="42"/>
  <c r="R22" i="42" s="1"/>
  <c r="E22" i="42"/>
  <c r="P22" i="42" s="1"/>
  <c r="D22" i="42"/>
  <c r="O22" i="42" s="1"/>
  <c r="C22" i="42"/>
  <c r="N22" i="42" s="1"/>
  <c r="F22" i="42"/>
  <c r="Q22" i="42" s="1"/>
  <c r="E35" i="42"/>
  <c r="P35" i="42" s="1"/>
  <c r="I35" i="42"/>
  <c r="T35" i="42" s="1"/>
  <c r="F35" i="42"/>
  <c r="Q35" i="42" s="1"/>
  <c r="G35" i="42"/>
  <c r="R35" i="42" s="1"/>
  <c r="C35" i="42"/>
  <c r="N35" i="42" s="1"/>
  <c r="B35" i="42"/>
  <c r="M35" i="42" s="1"/>
  <c r="D35" i="42"/>
  <c r="O35" i="42" s="1"/>
  <c r="F15" i="42"/>
  <c r="Q15" i="42" s="1"/>
  <c r="D15" i="42"/>
  <c r="O15" i="42" s="1"/>
  <c r="G15" i="42"/>
  <c r="R15" i="42" s="1"/>
  <c r="B15" i="42"/>
  <c r="M15" i="42" s="1"/>
  <c r="C15" i="42"/>
  <c r="N15" i="42" s="1"/>
  <c r="I15" i="42"/>
  <c r="T15" i="42" s="1"/>
  <c r="E15" i="42"/>
  <c r="P15" i="42" s="1"/>
  <c r="E32" i="42"/>
  <c r="P32" i="42" s="1"/>
  <c r="I32" i="42"/>
  <c r="T32" i="42" s="1"/>
  <c r="G32" i="42"/>
  <c r="R32" i="42" s="1"/>
  <c r="B32" i="42"/>
  <c r="M32" i="42" s="1"/>
  <c r="F32" i="42"/>
  <c r="Q32" i="42" s="1"/>
  <c r="C32" i="42"/>
  <c r="N32" i="42" s="1"/>
  <c r="D32" i="42"/>
  <c r="O32" i="42" s="1"/>
  <c r="C7" i="42"/>
  <c r="N7" i="42" s="1"/>
  <c r="M7" i="42"/>
  <c r="F7" i="42"/>
  <c r="Q7" i="42" s="1"/>
  <c r="D7" i="42"/>
  <c r="O7" i="42" s="1"/>
  <c r="G7" i="42"/>
  <c r="R7" i="42" s="1"/>
  <c r="E7" i="42"/>
  <c r="P7" i="42" s="1"/>
  <c r="I7" i="42"/>
  <c r="T7" i="42" s="1"/>
  <c r="N58" i="28"/>
  <c r="J36" i="42"/>
  <c r="J52" i="42"/>
  <c r="J44" i="42"/>
  <c r="J40" i="42" l="1"/>
  <c r="J39" i="42"/>
  <c r="J41" i="42"/>
  <c r="J29" i="47"/>
  <c r="J29" i="42"/>
  <c r="J8" i="47"/>
  <c r="J36" i="47"/>
  <c r="J41" i="47"/>
  <c r="H58" i="42"/>
  <c r="S7" i="42"/>
  <c r="U7" i="42" s="1"/>
  <c r="J39" i="47"/>
  <c r="J17" i="42"/>
  <c r="X8" i="47"/>
  <c r="AI8" i="47" s="1"/>
  <c r="U21" i="42"/>
  <c r="J55" i="47"/>
  <c r="J31" i="47"/>
  <c r="U17" i="42"/>
  <c r="J31" i="42"/>
  <c r="J42" i="47"/>
  <c r="J52" i="47"/>
  <c r="J55" i="42"/>
  <c r="J21" i="42"/>
  <c r="AJ55" i="47"/>
  <c r="AQ55" i="47" s="1"/>
  <c r="AF55" i="47"/>
  <c r="J21" i="47"/>
  <c r="J40" i="47"/>
  <c r="J33" i="47"/>
  <c r="U55" i="42"/>
  <c r="X31" i="47"/>
  <c r="AF31" i="47" s="1"/>
  <c r="J30" i="47"/>
  <c r="J17" i="47"/>
  <c r="P58" i="42"/>
  <c r="O58" i="42"/>
  <c r="AQ51" i="47"/>
  <c r="T58" i="42"/>
  <c r="R58" i="42"/>
  <c r="Q58" i="42"/>
  <c r="N58" i="42"/>
  <c r="U35" i="42"/>
  <c r="U46" i="42"/>
  <c r="U9" i="42"/>
  <c r="AF51" i="47"/>
  <c r="U37" i="42"/>
  <c r="U26" i="42"/>
  <c r="U25" i="42"/>
  <c r="AF30" i="47"/>
  <c r="AQ8" i="47"/>
  <c r="AQ30" i="47"/>
  <c r="M58" i="42"/>
  <c r="U15" i="42"/>
  <c r="U22" i="42"/>
  <c r="U56" i="42"/>
  <c r="U48" i="42"/>
  <c r="U50" i="42"/>
  <c r="U11" i="42"/>
  <c r="U28" i="42"/>
  <c r="U57" i="42"/>
  <c r="U12" i="42"/>
  <c r="U43" i="42"/>
  <c r="U13" i="42"/>
  <c r="U27" i="42"/>
  <c r="U23" i="42"/>
  <c r="U47" i="42"/>
  <c r="U16" i="42"/>
  <c r="U10" i="42"/>
  <c r="AF42" i="47"/>
  <c r="AJ42" i="47"/>
  <c r="AQ42" i="47" s="1"/>
  <c r="AF8" i="47"/>
  <c r="AI17" i="47"/>
  <c r="AQ17" i="47" s="1"/>
  <c r="AF17" i="47"/>
  <c r="AI21" i="47"/>
  <c r="AQ21" i="47" s="1"/>
  <c r="AF21" i="47"/>
  <c r="AF44" i="47"/>
  <c r="AJ44" i="47"/>
  <c r="AQ44" i="47" s="1"/>
  <c r="J25" i="47"/>
  <c r="X25" i="47"/>
  <c r="J13" i="47"/>
  <c r="X13" i="47"/>
  <c r="J27" i="47"/>
  <c r="X27" i="47"/>
  <c r="J23" i="47"/>
  <c r="X23" i="47"/>
  <c r="J53" i="47"/>
  <c r="Y53" i="47"/>
  <c r="AJ53" i="47" s="1"/>
  <c r="AI53" i="47"/>
  <c r="AI47" i="47"/>
  <c r="J19" i="47"/>
  <c r="X19" i="47"/>
  <c r="J45" i="47"/>
  <c r="Y45" i="47"/>
  <c r="AJ45" i="47" s="1"/>
  <c r="AI45" i="47"/>
  <c r="U45" i="42"/>
  <c r="U48" i="47"/>
  <c r="X48" i="47"/>
  <c r="AI48" i="47" s="1"/>
  <c r="J48" i="47"/>
  <c r="Y48" i="47"/>
  <c r="U46" i="47"/>
  <c r="X46" i="47"/>
  <c r="AI46" i="47" s="1"/>
  <c r="J46" i="47"/>
  <c r="Y46" i="47"/>
  <c r="AF52" i="47"/>
  <c r="AJ52" i="47"/>
  <c r="AQ52" i="47" s="1"/>
  <c r="AI39" i="47"/>
  <c r="AQ39" i="47" s="1"/>
  <c r="AF39" i="47"/>
  <c r="AF34" i="47"/>
  <c r="AJ34" i="47"/>
  <c r="AQ34" i="47" s="1"/>
  <c r="AI33" i="47"/>
  <c r="AQ33" i="47" s="1"/>
  <c r="AF33" i="47"/>
  <c r="J10" i="47"/>
  <c r="X10" i="47"/>
  <c r="AI10" i="47" s="1"/>
  <c r="AJ10" i="47"/>
  <c r="J16" i="47"/>
  <c r="X16" i="47"/>
  <c r="AI16" i="47" s="1"/>
  <c r="AJ16" i="47"/>
  <c r="J18" i="47"/>
  <c r="X18" i="47"/>
  <c r="AI18" i="47" s="1"/>
  <c r="AJ18" i="47"/>
  <c r="J38" i="47"/>
  <c r="Y38" i="47"/>
  <c r="J12" i="47"/>
  <c r="X12" i="47"/>
  <c r="AI12" i="47" s="1"/>
  <c r="AJ12" i="47"/>
  <c r="J24" i="47"/>
  <c r="X24" i="47"/>
  <c r="AI24" i="47" s="1"/>
  <c r="AJ24" i="47"/>
  <c r="J43" i="47"/>
  <c r="Y43" i="47"/>
  <c r="AJ43" i="47" s="1"/>
  <c r="J20" i="47"/>
  <c r="X20" i="47"/>
  <c r="AI20" i="47" s="1"/>
  <c r="AJ20" i="47"/>
  <c r="C58" i="47"/>
  <c r="Y7" i="47"/>
  <c r="B58" i="47"/>
  <c r="X7" i="47"/>
  <c r="J7" i="47"/>
  <c r="D58" i="47"/>
  <c r="Z7" i="47"/>
  <c r="I58" i="47"/>
  <c r="AE7" i="47"/>
  <c r="AI35" i="47"/>
  <c r="J22" i="47"/>
  <c r="X22" i="47"/>
  <c r="AI22" i="47" s="1"/>
  <c r="AJ22" i="47"/>
  <c r="J57" i="47"/>
  <c r="Y57" i="47"/>
  <c r="AJ57" i="47" s="1"/>
  <c r="AI57" i="47"/>
  <c r="U32" i="42"/>
  <c r="U14" i="42"/>
  <c r="U24" i="42"/>
  <c r="U20" i="42"/>
  <c r="U53" i="42"/>
  <c r="U19" i="42"/>
  <c r="U54" i="42"/>
  <c r="U38" i="42"/>
  <c r="U18" i="42"/>
  <c r="U49" i="42"/>
  <c r="AI29" i="47"/>
  <c r="AQ29" i="47" s="1"/>
  <c r="AF29" i="47"/>
  <c r="AF36" i="47"/>
  <c r="AJ36" i="47"/>
  <c r="AQ36" i="47" s="1"/>
  <c r="J26" i="47"/>
  <c r="X26" i="47"/>
  <c r="AI26" i="47" s="1"/>
  <c r="AJ26" i="47"/>
  <c r="J47" i="47"/>
  <c r="Y47" i="47"/>
  <c r="AJ47" i="47" s="1"/>
  <c r="U54" i="47"/>
  <c r="X54" i="47"/>
  <c r="AI54" i="47" s="1"/>
  <c r="J54" i="47"/>
  <c r="Y54" i="47"/>
  <c r="J14" i="47"/>
  <c r="X14" i="47"/>
  <c r="AI14" i="47" s="1"/>
  <c r="AJ14" i="47"/>
  <c r="U50" i="47"/>
  <c r="X50" i="47"/>
  <c r="AI50" i="47" s="1"/>
  <c r="J50" i="47"/>
  <c r="Y50" i="47"/>
  <c r="J28" i="47"/>
  <c r="X28" i="47"/>
  <c r="AI28" i="47" s="1"/>
  <c r="AJ28" i="47"/>
  <c r="AF40" i="47"/>
  <c r="AJ40" i="47"/>
  <c r="AQ40" i="47" s="1"/>
  <c r="AI41" i="47"/>
  <c r="AQ41" i="47" s="1"/>
  <c r="AF41" i="47"/>
  <c r="J37" i="47"/>
  <c r="Y37" i="47"/>
  <c r="AJ37" i="47" s="1"/>
  <c r="AI37" i="47"/>
  <c r="J9" i="47"/>
  <c r="X9" i="47"/>
  <c r="J49" i="47"/>
  <c r="Y49" i="47"/>
  <c r="AJ49" i="47" s="1"/>
  <c r="AI49" i="47"/>
  <c r="U43" i="47"/>
  <c r="X43" i="47"/>
  <c r="G58" i="47"/>
  <c r="AC7" i="47"/>
  <c r="E58" i="47"/>
  <c r="AA7" i="47"/>
  <c r="F58" i="47"/>
  <c r="AB7" i="47"/>
  <c r="J32" i="47"/>
  <c r="X32" i="47"/>
  <c r="AI32" i="47" s="1"/>
  <c r="AJ32" i="47"/>
  <c r="J15" i="47"/>
  <c r="X15" i="47"/>
  <c r="J35" i="47"/>
  <c r="Y35" i="47"/>
  <c r="AJ35" i="47" s="1"/>
  <c r="U56" i="47"/>
  <c r="X56" i="47"/>
  <c r="AI56" i="47" s="1"/>
  <c r="J56" i="47"/>
  <c r="Y56" i="47"/>
  <c r="J11" i="47"/>
  <c r="X11" i="47"/>
  <c r="J37" i="42"/>
  <c r="J26" i="42"/>
  <c r="J25" i="42"/>
  <c r="J10" i="42"/>
  <c r="J9" i="42"/>
  <c r="J16" i="42"/>
  <c r="J38" i="42"/>
  <c r="J45" i="42"/>
  <c r="J43" i="42"/>
  <c r="J27" i="42"/>
  <c r="J49" i="42"/>
  <c r="J18" i="42"/>
  <c r="J20" i="42"/>
  <c r="J23" i="42"/>
  <c r="J53" i="42"/>
  <c r="J13" i="42"/>
  <c r="J12" i="42"/>
  <c r="J47" i="42"/>
  <c r="J24" i="42"/>
  <c r="J54" i="42"/>
  <c r="J19" i="42"/>
  <c r="E58" i="42"/>
  <c r="D58" i="42"/>
  <c r="B58" i="42"/>
  <c r="J7" i="42"/>
  <c r="J15" i="42"/>
  <c r="J22" i="42"/>
  <c r="J56" i="42"/>
  <c r="J48" i="42"/>
  <c r="J50" i="42"/>
  <c r="J11" i="42"/>
  <c r="J28" i="42"/>
  <c r="J57" i="42"/>
  <c r="I58" i="42"/>
  <c r="G58" i="42"/>
  <c r="F58" i="42"/>
  <c r="C58" i="42"/>
  <c r="J32" i="42"/>
  <c r="J35" i="42"/>
  <c r="J14" i="42"/>
  <c r="J46" i="42"/>
  <c r="AF53" i="47" l="1"/>
  <c r="AI31" i="47"/>
  <c r="AQ31" i="47" s="1"/>
  <c r="AF37" i="47"/>
  <c r="AF57" i="47"/>
  <c r="AF45" i="47"/>
  <c r="AF49" i="47"/>
  <c r="AF24" i="47"/>
  <c r="AQ18" i="47"/>
  <c r="AQ10" i="47"/>
  <c r="AQ22" i="47"/>
  <c r="AQ20" i="47"/>
  <c r="AF18" i="47"/>
  <c r="AF16" i="47"/>
  <c r="AF10" i="47"/>
  <c r="U58" i="47"/>
  <c r="AF28" i="47"/>
  <c r="AF14" i="47"/>
  <c r="AF26" i="47"/>
  <c r="AF22" i="47"/>
  <c r="AQ24" i="47"/>
  <c r="AQ32" i="47"/>
  <c r="AQ28" i="47"/>
  <c r="AQ14" i="47"/>
  <c r="AQ26" i="47"/>
  <c r="AQ12" i="47"/>
  <c r="AQ16" i="47"/>
  <c r="AQ45" i="47"/>
  <c r="AI15" i="47"/>
  <c r="AQ15" i="47" s="1"/>
  <c r="AF15" i="47"/>
  <c r="AQ49" i="47"/>
  <c r="AQ37" i="47"/>
  <c r="AQ57" i="47"/>
  <c r="AF35" i="47"/>
  <c r="AP7" i="47"/>
  <c r="AP58" i="47" s="1"/>
  <c r="AE58" i="47"/>
  <c r="AK7" i="47"/>
  <c r="AK58" i="47" s="1"/>
  <c r="Z58" i="47"/>
  <c r="J58" i="47"/>
  <c r="AF20" i="47"/>
  <c r="AF12" i="47"/>
  <c r="AF38" i="47"/>
  <c r="AJ38" i="47"/>
  <c r="AQ38" i="47" s="1"/>
  <c r="AF46" i="47"/>
  <c r="AJ46" i="47"/>
  <c r="AQ46" i="47" s="1"/>
  <c r="AQ47" i="47"/>
  <c r="AQ53" i="47"/>
  <c r="AI11" i="47"/>
  <c r="AQ11" i="47" s="1"/>
  <c r="AF11" i="47"/>
  <c r="AF56" i="47"/>
  <c r="AJ56" i="47"/>
  <c r="AQ56" i="47" s="1"/>
  <c r="AF32" i="47"/>
  <c r="AM7" i="47"/>
  <c r="AM58" i="47" s="1"/>
  <c r="AB58" i="47"/>
  <c r="AL7" i="47"/>
  <c r="AL58" i="47" s="1"/>
  <c r="AA58" i="47"/>
  <c r="AN7" i="47"/>
  <c r="AN58" i="47" s="1"/>
  <c r="AC58" i="47"/>
  <c r="AI43" i="47"/>
  <c r="AQ43" i="47" s="1"/>
  <c r="AF43" i="47"/>
  <c r="AI9" i="47"/>
  <c r="AQ9" i="47" s="1"/>
  <c r="AF9" i="47"/>
  <c r="AF50" i="47"/>
  <c r="AJ50" i="47"/>
  <c r="AQ50" i="47" s="1"/>
  <c r="AF54" i="47"/>
  <c r="AJ54" i="47"/>
  <c r="AQ54" i="47" s="1"/>
  <c r="AQ35" i="47"/>
  <c r="AI7" i="47"/>
  <c r="X58" i="47"/>
  <c r="AF7" i="47"/>
  <c r="AJ7" i="47"/>
  <c r="Y58" i="47"/>
  <c r="AF48" i="47"/>
  <c r="AJ48" i="47"/>
  <c r="AQ48" i="47" s="1"/>
  <c r="AI19" i="47"/>
  <c r="AQ19" i="47" s="1"/>
  <c r="AF19" i="47"/>
  <c r="AF47" i="47"/>
  <c r="AI23" i="47"/>
  <c r="AQ23" i="47" s="1"/>
  <c r="AF23" i="47"/>
  <c r="AI27" i="47"/>
  <c r="AQ27" i="47" s="1"/>
  <c r="AF27" i="47"/>
  <c r="AI13" i="47"/>
  <c r="AQ13" i="47" s="1"/>
  <c r="AF13" i="47"/>
  <c r="AI25" i="47"/>
  <c r="AQ25" i="47" s="1"/>
  <c r="AF25" i="47"/>
  <c r="U58" i="42"/>
  <c r="J58" i="42"/>
  <c r="AJ58" i="47" l="1"/>
  <c r="AF58" i="47"/>
  <c r="AI58" i="47"/>
  <c r="AQ7" i="47"/>
  <c r="AQ58" i="47" s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3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<sst xmlns="http://schemas.openxmlformats.org/spreadsheetml/2006/main" count="1475" uniqueCount="257">
  <si>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</si>
  <si>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</si>
  <si>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</si>
  <si>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</si>
  <si>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</si>
  <si>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</si>
  <si>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</si>
  <si>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</si>
  <si>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</si>
  <si>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</si>
  <si>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</si>
  <si>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</si>
  <si>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</si>
  <si>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</si>
  <si>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</si>
  <si>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</si>
  <si>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</si>
  <si>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</si>
  <si>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</si>
  <si>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</si>
  <si>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</si>
  <si>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</si>
  <si>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</si>
  <si>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</si>
  <si>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</si>
  <si>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</si>
  <si>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</si>
  <si>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</si>
  <si>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</si>
  <si>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</si>
  <si>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</si>
  <si>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</si>
  <si>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</si>
  <si>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</si>
  <si>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</si>
  <si>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</si>
  <si>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</si>
  <si>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</si>
  <si>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</si>
  <si>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</si>
  <si>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</si>
  <si>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</si>
  <si>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</si>
  <si>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</si>
  <si>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</si>
  <si>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</si>
  <si>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</si>
  <si>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</si>
  <si>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</si>
  <si>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</si>
  <si>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</si>
  <si>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</si>
  <si>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</si>
  <si>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</si>
  <si>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</si>
  <si>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</si>
  <si>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</si>
  <si>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</si>
  <si>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</si>
  <si>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</si>
  <si>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</si>
  <si>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</si>
  <si>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</si>
  <si>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</si>
  <si>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</si>
  <si>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</si>
  <si>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</si>
  <si>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</si>
  <si>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</si>
  <si>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</si>
  <si>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</si>
  <si>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</si>
  <si>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</si>
  <si>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</si>
  <si>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</si>
  <si>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</si>
  <si>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</si>
  <si>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</si>
  <si>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</si>
  <si>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</si>
  <si>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</si>
  <si>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</si>
  <si>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</si>
  <si>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</si>
  <si>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</si>
  <si>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</si>
  <si>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</si>
  <si>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</si>
  <si>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</si>
  <si>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</si>
  <si>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</si>
  <si>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</si>
  <si>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</si>
  <si>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</si>
  <si>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</si>
  <si>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</si>
  <si>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</si>
  <si>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</si>
  <si>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</si>
  <si>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</si>
  <si>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</si>
  <si>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</si>
  <si>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</si>
  <si>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</si>
  <si>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</si>
  <si>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</si>
  <si>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</si>
  <si>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</si>
  <si>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</si>
  <si>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</si>
  <si>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</si>
  <si>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</si>
  <si>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</si>
  <si>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</si>
  <si>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</si>
  <si>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</si>
  <si>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</si>
  <si>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</si>
  <si>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</si>
  <si>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</si>
  <si>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</si>
  <si>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</si>
  <si>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</si>
  <si>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</si>
  <si>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</si>
  <si>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</si>
  <si>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</si>
  <si>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</si>
  <si>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</si>
  <si>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</si>
  <si>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</si>
  <si>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</si>
  <si>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</si>
  <si>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</si>
  <si>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</si>
  <si>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</si>
  <si>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</si>
  <si>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</si>
  <si>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</si>
  <si>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</si>
  <si>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</si>
  <si>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</si>
  <si>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</si>
  <si>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</si>
  <si>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</si>
  <si>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</si>
  <si>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</si>
  <si>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</si>
  <si>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</si>
  <si>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</si>
  <si>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</si>
  <si>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</si>
  <si>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</si>
  <si>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</si>
  <si>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</si>
  <si>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</si>
  <si>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</si>
  <si>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</si>
  <si>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</si>
  <si>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</si>
  <si>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</si>
  <si>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</si>
  <si>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</si>
  <si>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</si>
  <si>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</si>
  <si>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</si>
  <si>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</si>
  <si>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</si>
  <si>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</si>
  <si>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</si>
  <si>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</si>
  <si>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COORDINACIÓN Y PLANEACIÓN HACENDARIA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</si>
  <si>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</si>
  <si>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</si>
  <si>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</si>
  <si>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DETERMINACIÓN  DEL  COEFICIENTE DE PARTICIPACIÓN DE RECURSOS A MUNICIPIOS PARA 2017
 (ARTÍCULO 19 LCHNL)</t>
  </si>
  <si>
    <t>PARTICIPACIONES PAGADAS 2016
FGP, FFM, FOFIR, IEPS, ISAN, FEXHI, IEPSGYD</t>
  </si>
  <si>
    <t>PROYECCIÓN DE POBLACIÓN 2016</t>
  </si>
  <si>
    <t>FACTURACIÓN  2015
(2011-2015)</t>
  </si>
  <si>
    <t>RECAUDACIÓN 2016</t>
  </si>
  <si>
    <t>MONTO OBS + ESTIM DE GASOLINAS</t>
  </si>
  <si>
    <t>MONTO OBS. + ESTIM. DE PARTICIPACIONES</t>
  </si>
  <si>
    <t>*3.36% INFLACIÓN ANUAL 2016</t>
  </si>
  <si>
    <t>*7.14 %DE CRECIMIENTO DE ESTIMACIÓN 2017 RESPECTO 2016</t>
  </si>
  <si>
    <t>PARTICIPACIONES PAGADAS 2016 MÁS INFLACIÓN</t>
  </si>
  <si>
    <t>MONTO NECESARIO PARA ALCANZAR 2016 MÁS INFLACIÓN
"COMPENSACIÓN"</t>
  </si>
  <si>
    <t>MONTOS 2017 DE MUNICIPIOS CON PARTICIPACIÓN SUPERIOR A 2016 MÁS INFLACIÓN</t>
  </si>
  <si>
    <t>MONTO 2017 POR ENCIMA DE 2016 MÁS INFLACIÓN</t>
  </si>
  <si>
    <t>MONTO A DISMINUIR EN MUNICIPIOS CON CRECIMIENTO SUPERIOR A 2016 MÁS INFLACIÓN</t>
  </si>
  <si>
    <t>MONTO A DISTRIBUIR EN 2017 PARA GARANTIZAR AL MENOS EL PAGO DE 2016 MÁS INFLACIÓN</t>
  </si>
  <si>
    <t>DETERMINACIÓN INCREMENTO 2017 vs PAGO 2016 MÁS INFLACIÓN</t>
  </si>
  <si>
    <t>ENERO</t>
  </si>
  <si>
    <t>4to Ajuste Trim FOFIR 2016</t>
  </si>
  <si>
    <t>FEBRERO</t>
  </si>
  <si>
    <t>3er Ajuste Cuatrim 2016</t>
  </si>
  <si>
    <t>MARZO</t>
  </si>
  <si>
    <t>ABRIL</t>
  </si>
  <si>
    <t>1er Ajuste Trim FOFIR 2017</t>
  </si>
  <si>
    <t>MAYO</t>
  </si>
  <si>
    <t>AJUSTE DEFINITIVO 2016</t>
  </si>
  <si>
    <t>JUNIO</t>
  </si>
  <si>
    <t>1er Ajuste Cuatrim 2017</t>
  </si>
  <si>
    <t>JULIO</t>
  </si>
  <si>
    <t>2do Ajuste Trim FOFIR 2017</t>
  </si>
  <si>
    <t>AGOSTO</t>
  </si>
  <si>
    <t>SEPTIEMBRE</t>
  </si>
  <si>
    <t>2do Ajuste Cuatrim 2017</t>
  </si>
  <si>
    <t>OCTUBRE</t>
  </si>
  <si>
    <t>NOVIEMBRE</t>
  </si>
  <si>
    <t>DICIEMBRE</t>
  </si>
  <si>
    <t>CÁLCULO DE LA DISTRIBUCIÓN DE PARTICIPACIONES DE 2017</t>
  </si>
  <si>
    <t>VARIABLES ACTUALIZADAS Y PARTICIPACIONES OBSERVADAS</t>
  </si>
  <si>
    <t>PARTICIPACIONES OBSERVADAS 2017</t>
  </si>
  <si>
    <t xml:space="preserve"> DIFERENCIA ENTRE PARTICIPACIONES OBSERVADAS 2017 MENOS PARTICIPACIONES 2016 MÁS INFLACIÓN</t>
  </si>
  <si>
    <t>MONTOS 2016 MÁS INFLACIÓN DE MUNICIPIOS CON PARTICIPACIÓN INFERIOR EN 2017</t>
  </si>
  <si>
    <t>COEFICIENTE ANUAL 2017</t>
  </si>
  <si>
    <t>Nota los montos corresponden a las participaciones del ejercicio 2017, no se incluye el resarcimientos por la compensación de FEIEF del ejercicio 2016</t>
  </si>
  <si>
    <t>Participaciones 2017</t>
  </si>
  <si>
    <t>1er semestre</t>
  </si>
  <si>
    <t>2do Semestre</t>
  </si>
  <si>
    <t>PARTICIPACIONES PAGADAS 2016 MÁS INCREMENTO</t>
  </si>
  <si>
    <t>PARTICIPACIONES ESTIMADAS 207</t>
  </si>
  <si>
    <t xml:space="preserve"> DIFERENCIA ENTRE PARTICIPACIONES ESTIMADAS 2017 MENOS PARTICIPACIONES 2016 MÁS INCREMENTOS</t>
  </si>
  <si>
    <t>MONTOS 2016 MÁS INCREMENTO DE MUNICIPIOS CON PARTICIPACIÓN  INFERIOR EN 2017</t>
  </si>
  <si>
    <t>MONTO NECESARIO PARA ALCANZAR 2016 MÁS INCREMENTO
"COMPENSACIÓN"</t>
  </si>
  <si>
    <t>MONTOS 2017 DE MUNICIPIOS CON PARTICIPACIÓN SUPERIOR A 2016 MÁS INCREMENTO</t>
  </si>
  <si>
    <t>MONTO 2017 POR ENCIMA DE 2016 MÁS INCREMENTO</t>
  </si>
  <si>
    <t>MONTO A DISMINUIR EN MUNICIPIOS CON CRECIMIENTO SUPERIOR A 2016 MÁS INCREMENTO</t>
  </si>
  <si>
    <t>MONTO A DISTRIBUIR EN 2017 PARA GARANTIZAR AL MENOS EL PAGO DE 2016 MÁS INCREMENTO</t>
  </si>
  <si>
    <t>DETERMINACIÓN INCREMENTO 2017 vs PAGO 2016 MÁS INCREMENTO</t>
  </si>
  <si>
    <t>*3.36% INFLACIÓN ANUAL 2016 ESPERADA</t>
  </si>
  <si>
    <t>* 1.08 %DE CRECIMIENTO DE ESTIMACIÓN 2016 RESPECTO 2015</t>
  </si>
  <si>
    <t>COEFICIENTE 1er  SEM 2017</t>
  </si>
  <si>
    <t>PARTICIPACIONES OBSERVADAS ENE-JUN + ESTIMADAS JUL-DIC 2017</t>
  </si>
  <si>
    <t xml:space="preserve"> DIFERENCIA ENTRE PARTICIPACIONES ESTIMADAS 2017 MENOS PARTICIPACIONES 2016 MÁS INFLACIÓN</t>
  </si>
  <si>
    <t>MONTOS 2016 MÁS INFLACIÓN DE MUNICIPIOS CON PARTICIPACIÓN  INFERIOR EN 2017</t>
  </si>
  <si>
    <t>COEFICIENTE 2DO SEMESTRE 2017</t>
  </si>
  <si>
    <t>CÁLCULO DE LA DISTRIBUCIÓN DE PARTICIPACIONES 1ER SEMESTRE DE 2017</t>
  </si>
  <si>
    <t>COEFICIENTE 1ER SEMESTRE</t>
  </si>
  <si>
    <t>CÁLCULO DE LA DISTRIBUCIÓN DE PARTICIPACIONES 2DO SEMESTRE DE 2017</t>
  </si>
  <si>
    <t>COEFICIENTE 2DO SEMESTRE</t>
  </si>
  <si>
    <t>CÁLCULO DE LA DISTRIBUCIÓN DE PARTICIPACIONES DEL 1ER SEMESTRE DE 2017</t>
  </si>
  <si>
    <t>CÁLCULO DE LAS DIFERENCIAS DEL 1ER SEMESTRE DE 2017</t>
  </si>
  <si>
    <t>COEFICIENTE ACUTALIZADO</t>
  </si>
  <si>
    <t>SUMA DE LOS DOS SEMESTRES INCLUYE AJUSTE POR EL COEFICIENTE ACTUALIZADO</t>
  </si>
  <si>
    <t>COEFICIENTE 2DO SEMESTRE INCLUYE AJUSTE POR EL COEFICIENTE ACTUALIZADO</t>
  </si>
  <si>
    <t>CÁLCULO DE LA DIFERENCIA ANUAL DE PARTICIPACIONES DE 2017</t>
  </si>
  <si>
    <t>CALCULADAS DURANTE EL EJERCICIO Vs CALCULADAS CON INFORMACIÓN DEFINITIVA</t>
  </si>
  <si>
    <t>AJUSTE MENSUAL EN LOS MESES DE ENERO, FEBRERO Y MARZO 2018</t>
  </si>
  <si>
    <t>CÁLCULO DEL AJUSTE ANUAL POR MES DE PARTICIPACIONES DE 2017</t>
  </si>
  <si>
    <t>3er Ajuste Trim FOFIR 2017</t>
  </si>
  <si>
    <t>ANEXO I</t>
  </si>
  <si>
    <t>DISTRIBUCIÓN EN 2017</t>
  </si>
  <si>
    <t>SALDO 2017</t>
  </si>
  <si>
    <t>COMP ISAN</t>
  </si>
  <si>
    <t>Impuesto sobre Adquisición de Vehículos Nuevos (ISAN)</t>
  </si>
  <si>
    <t>Compensación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</si>
</sst>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270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Border="1" applyAlignment="1">
      <alignment horizontal="center" vertical="center" wrapText="1"/>
    </xf>
    <xf numFmtId="165" fontId="2" fillId="0" borderId="44" xfId="33" applyNumberFormat="1" applyFont="1" applyBorder="1" applyAlignment="1">
      <alignment vertical="center" wrapText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7" fillId="24" borderId="44" xfId="53" applyFont="1" applyFill="1" applyBorder="1" applyAlignment="1">
      <alignment horizontal="center" vertical="center" wrapText="1"/>
    </xf>
    <xf numFmtId="165" fontId="2" fillId="24" borderId="44" xfId="33" applyNumberFormat="1" applyFont="1" applyFill="1" applyBorder="1" applyAlignment="1">
      <alignment vertical="center" wrapText="1"/>
    </xf>
    <xf numFmtId="3" fontId="7" fillId="24" borderId="38" xfId="53" applyNumberFormat="1" applyFont="1" applyFill="1" applyBorder="1" applyAlignment="1">
      <alignment horizontal="center" vertical="center"/>
    </xf>
    <xf numFmtId="165" fontId="2" fillId="25" borderId="38" xfId="33" applyNumberFormat="1" applyFont="1" applyFill="1" applyBorder="1" applyAlignment="1">
      <alignment vertical="center" wrapText="1"/>
    </xf>
    <xf numFmtId="3" fontId="7" fillId="25" borderId="38" xfId="53" applyNumberFormat="1" applyFont="1" applyFill="1" applyBorder="1" applyAlignment="1">
      <alignment horizontal="center" vertical="center"/>
    </xf>
    <xf numFmtId="0" fontId="7" fillId="24" borderId="38" xfId="53" applyFont="1" applyFill="1" applyBorder="1" applyAlignment="1">
      <alignment horizontal="center" vertical="center" wrapText="1"/>
    </xf>
    <xf numFmtId="0" fontId="7" fillId="25" borderId="38" xfId="53" applyFont="1" applyFill="1" applyBorder="1" applyAlignment="1">
      <alignment horizontal="center" vertical="center" wrapText="1"/>
    </xf>
    <xf numFmtId="189" fontId="0" fillId="0" borderId="0" xfId="51" applyNumberFormat="1" applyFont="1" applyFill="1" applyBorder="1"/>
    <xf numFmtId="189" fontId="7" fillId="0" borderId="43" xfId="51" applyNumberFormat="1" applyFont="1" applyFill="1" applyBorder="1"/>
    <xf numFmtId="189" fontId="0" fillId="0" borderId="0" xfId="33" applyNumberFormat="1" applyFont="1" applyFill="1" applyBorder="1"/>
    <xf numFmtId="189" fontId="7" fillId="0" borderId="43" xfId="33" applyNumberFormat="1" applyFont="1" applyFill="1" applyBorder="1"/>
    <xf numFmtId="189" fontId="7" fillId="0" borderId="40" xfId="33" applyNumberFormat="1" applyFont="1" applyFill="1" applyBorder="1"/>
    <xf numFmtId="189" fontId="7" fillId="0" borderId="41" xfId="33" applyNumberFormat="1" applyFont="1" applyFill="1" applyBorder="1"/>
    <xf numFmtId="3" fontId="2" fillId="0" borderId="0" xfId="53" applyNumberFormat="1" applyFont="1"/>
    <xf numFmtId="3" fontId="2" fillId="0" borderId="0" xfId="53" applyNumberFormat="1"/>
    <xf numFmtId="3" fontId="2" fillId="0" borderId="0" xfId="53" applyNumberFormat="1" applyFont="1" applyBorder="1" applyAlignment="1">
      <alignment vertical="center"/>
    </xf>
    <xf numFmtId="3" fontId="7" fillId="0" borderId="0" xfId="53" applyNumberFormat="1" applyFont="1" applyBorder="1" applyAlignment="1">
      <alignment horizontal="center" vertical="center"/>
    </xf>
    <xf numFmtId="3" fontId="7" fillId="24" borderId="0" xfId="53" applyNumberFormat="1" applyFont="1" applyFill="1" applyBorder="1" applyAlignment="1">
      <alignment horizontal="center" vertical="center"/>
    </xf>
    <xf numFmtId="3" fontId="7" fillId="25" borderId="0" xfId="53" applyNumberFormat="1" applyFont="1" applyFill="1" applyBorder="1" applyAlignment="1">
      <alignment horizontal="center" vertical="center"/>
    </xf>
    <xf numFmtId="0" fontId="7" fillId="0" borderId="0" xfId="53" applyFont="1" applyBorder="1" applyAlignment="1">
      <alignment horizontal="center" vertical="center"/>
    </xf>
    <xf numFmtId="0" fontId="7" fillId="0" borderId="0" xfId="53" applyFont="1" applyAlignment="1">
      <alignment vertical="center"/>
    </xf>
    <xf numFmtId="0" fontId="7" fillId="0" borderId="0" xfId="53" applyFont="1"/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" fontId="7" fillId="0" borderId="42" xfId="51" applyNumberFormat="1" applyFont="1" applyFill="1" applyBorder="1"/>
    <xf numFmtId="3" fontId="0" fillId="0" borderId="0" xfId="33" applyNumberFormat="1" applyFont="1" applyFill="1" applyBorder="1"/>
    <xf numFmtId="3" fontId="7" fillId="0" borderId="43" xfId="51" applyNumberFormat="1" applyFont="1" applyFill="1" applyBorder="1"/>
    <xf numFmtId="3" fontId="7" fillId="0" borderId="39" xfId="51" applyNumberFormat="1" applyFont="1" applyFill="1" applyBorder="1"/>
    <xf numFmtId="3" fontId="7" fillId="0" borderId="40" xfId="51" applyNumberFormat="1" applyFont="1" applyFill="1" applyBorder="1"/>
    <xf numFmtId="3" fontId="7" fillId="0" borderId="41" xfId="51" applyNumberFormat="1" applyFont="1" applyFill="1" applyBorder="1"/>
    <xf numFmtId="0" fontId="2" fillId="0" borderId="44" xfId="53" applyFont="1" applyBorder="1" applyAlignment="1">
      <alignment vertical="center" wrapText="1"/>
    </xf>
    <xf numFmtId="0" fontId="2" fillId="0" borderId="44" xfId="53" applyFont="1" applyBorder="1" applyAlignment="1">
      <alignment horizontal="center" vertical="center" wrapText="1"/>
    </xf>
    <xf numFmtId="3" fontId="2" fillId="0" borderId="44" xfId="53" applyNumberFormat="1" applyFont="1" applyBorder="1" applyAlignment="1">
      <alignment horizontal="center" vertical="center" wrapText="1"/>
    </xf>
    <xf numFmtId="3" fontId="7" fillId="0" borderId="0" xfId="51" applyNumberFormat="1" applyFont="1" applyAlignment="1">
      <alignment horizontal="center"/>
    </xf>
    <xf numFmtId="188" fontId="7" fillId="0" borderId="0" xfId="51" applyNumberFormat="1" applyFont="1" applyAlignment="1">
      <alignment horizontal="center"/>
    </xf>
    <xf numFmtId="0" fontId="52" fillId="0" borderId="0" xfId="53" applyFont="1" applyAlignment="1">
      <alignment horizontal="center" vertic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Q63"/>
  <sheetViews>
    <sheetView showGridLines="0" topLeftCell="AH1" zoomScaleNormal="100" zoomScaleSheetLayoutView="100" workbookViewId="0">
      <selection activeCell="AN58" sqref="AN58:AO58"/>
    </sheetView>
  </sheetViews>
  <sheetFormatPr baseColWidth="10" defaultColWidth="11.42578125" defaultRowHeight="12.75" x14ac:dyDescent="0.2"/>
  <cols>
    <col min="1" max="1" width="28" style="193" customWidth="1"/>
    <col min="2" max="10" width="14.7109375" style="193" customWidth="1"/>
    <col min="11" max="11" width="11.42578125" style="193"/>
    <col min="12" max="12" width="28.7109375" style="193" customWidth="1"/>
    <col min="13" max="21" width="15" style="193" customWidth="1"/>
    <col min="22" max="22" width="11.42578125" style="193"/>
    <col min="23" max="23" width="30.28515625" style="193" customWidth="1"/>
    <col min="24" max="32" width="14.85546875" style="193" customWidth="1"/>
    <col min="33" max="33" width="11.42578125" style="193"/>
    <col min="34" max="34" width="29.5703125" style="193" bestFit="1" customWidth="1"/>
    <col min="35" max="40" width="11.42578125" style="193"/>
    <col min="41" max="41" width="12.7109375" style="193" customWidth="1"/>
    <col min="42" max="16384" width="11.42578125" style="193"/>
  </cols>
  <sheetData>
    <row r="1" spans="1:43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J1" s="249"/>
      <c r="L1" s="249" t="s">
        <v>150</v>
      </c>
      <c r="M1" s="249"/>
      <c r="N1" s="249"/>
      <c r="O1" s="249"/>
      <c r="P1" s="249"/>
      <c r="Q1" s="249"/>
      <c r="R1" s="249"/>
      <c r="S1" s="249"/>
      <c r="T1" s="249"/>
      <c r="U1" s="249"/>
      <c r="W1" s="248" t="s">
        <v>150</v>
      </c>
      <c r="X1" s="248"/>
      <c r="Y1" s="248"/>
      <c r="Z1" s="248"/>
      <c r="AA1" s="248"/>
      <c r="AB1" s="248"/>
      <c r="AC1" s="248"/>
      <c r="AD1" s="248"/>
      <c r="AE1" s="248"/>
      <c r="AF1" s="248"/>
      <c r="AH1" s="249" t="s">
        <v>150</v>
      </c>
      <c r="AI1" s="249"/>
      <c r="AJ1" s="249"/>
      <c r="AK1" s="249"/>
      <c r="AL1" s="249"/>
      <c r="AM1" s="249"/>
      <c r="AN1" s="249"/>
      <c r="AO1" s="249"/>
      <c r="AP1" s="249"/>
      <c r="AQ1" s="249"/>
    </row>
    <row r="2" spans="1:43" x14ac:dyDescent="0.2">
      <c r="A2" s="249" t="s">
        <v>171</v>
      </c>
      <c r="B2" s="249"/>
      <c r="C2" s="249"/>
      <c r="D2" s="249"/>
      <c r="E2" s="249"/>
      <c r="F2" s="249"/>
      <c r="G2" s="249"/>
      <c r="H2" s="249"/>
      <c r="I2" s="249"/>
      <c r="J2" s="249"/>
      <c r="L2" s="249" t="s">
        <v>171</v>
      </c>
      <c r="M2" s="249"/>
      <c r="N2" s="249"/>
      <c r="O2" s="249"/>
      <c r="P2" s="249"/>
      <c r="Q2" s="249"/>
      <c r="R2" s="249"/>
      <c r="S2" s="249"/>
      <c r="T2" s="249"/>
      <c r="U2" s="249"/>
      <c r="W2" s="248" t="s">
        <v>171</v>
      </c>
      <c r="X2" s="248"/>
      <c r="Y2" s="248"/>
      <c r="Z2" s="248"/>
      <c r="AA2" s="248"/>
      <c r="AB2" s="248"/>
      <c r="AC2" s="248"/>
      <c r="AD2" s="248"/>
      <c r="AE2" s="248"/>
      <c r="AF2" s="248"/>
      <c r="AH2" s="249" t="s">
        <v>171</v>
      </c>
      <c r="AI2" s="249"/>
      <c r="AJ2" s="249"/>
      <c r="AK2" s="249"/>
      <c r="AL2" s="249"/>
      <c r="AM2" s="249"/>
      <c r="AN2" s="249"/>
      <c r="AO2" s="249"/>
      <c r="AP2" s="249"/>
      <c r="AQ2" s="249"/>
    </row>
    <row r="3" spans="1:43" x14ac:dyDescent="0.2">
      <c r="A3" s="249" t="s">
        <v>210</v>
      </c>
      <c r="B3" s="249"/>
      <c r="C3" s="249"/>
      <c r="D3" s="249"/>
      <c r="E3" s="249"/>
      <c r="F3" s="249"/>
      <c r="G3" s="249"/>
      <c r="H3" s="249"/>
      <c r="I3" s="249"/>
      <c r="J3" s="249"/>
      <c r="L3" s="249" t="s">
        <v>210</v>
      </c>
      <c r="M3" s="249"/>
      <c r="N3" s="249"/>
      <c r="O3" s="249"/>
      <c r="P3" s="249"/>
      <c r="Q3" s="249"/>
      <c r="R3" s="249"/>
      <c r="S3" s="249"/>
      <c r="T3" s="249"/>
      <c r="U3" s="249"/>
      <c r="W3" s="248" t="s">
        <v>246</v>
      </c>
      <c r="X3" s="248"/>
      <c r="Y3" s="248"/>
      <c r="Z3" s="248"/>
      <c r="AA3" s="248"/>
      <c r="AB3" s="248"/>
      <c r="AC3" s="248"/>
      <c r="AD3" s="248"/>
      <c r="AE3" s="248"/>
      <c r="AF3" s="248"/>
      <c r="AH3" s="249" t="s">
        <v>249</v>
      </c>
      <c r="AI3" s="249"/>
      <c r="AJ3" s="249"/>
      <c r="AK3" s="249"/>
      <c r="AL3" s="249"/>
      <c r="AM3" s="249"/>
      <c r="AN3" s="249"/>
      <c r="AO3" s="249"/>
      <c r="AP3" s="249"/>
      <c r="AQ3" s="249"/>
    </row>
    <row r="4" spans="1:43" x14ac:dyDescent="0.2">
      <c r="A4" s="249" t="s">
        <v>211</v>
      </c>
      <c r="B4" s="249"/>
      <c r="C4" s="249"/>
      <c r="D4" s="249"/>
      <c r="E4" s="249"/>
      <c r="F4" s="249"/>
      <c r="G4" s="249"/>
      <c r="H4" s="249"/>
      <c r="I4" s="249"/>
      <c r="J4" s="249"/>
      <c r="L4" s="249" t="s">
        <v>211</v>
      </c>
      <c r="M4" s="249"/>
      <c r="N4" s="249"/>
      <c r="O4" s="249"/>
      <c r="P4" s="249"/>
      <c r="Q4" s="249"/>
      <c r="R4" s="249"/>
      <c r="S4" s="249"/>
      <c r="T4" s="249"/>
      <c r="U4" s="249"/>
      <c r="W4" s="248" t="s">
        <v>247</v>
      </c>
      <c r="X4" s="248"/>
      <c r="Y4" s="248"/>
      <c r="Z4" s="248"/>
      <c r="AA4" s="248"/>
      <c r="AB4" s="248"/>
      <c r="AC4" s="248"/>
      <c r="AD4" s="248"/>
      <c r="AE4" s="248"/>
      <c r="AF4" s="248"/>
      <c r="AH4" s="249" t="s">
        <v>248</v>
      </c>
      <c r="AI4" s="249"/>
      <c r="AJ4" s="249"/>
      <c r="AK4" s="249"/>
      <c r="AL4" s="249"/>
      <c r="AM4" s="249"/>
      <c r="AN4" s="249"/>
      <c r="AO4" s="249"/>
      <c r="AP4" s="249"/>
      <c r="AQ4" s="249"/>
    </row>
    <row r="5" spans="1:43" ht="13.5" customHeight="1" thickBot="1" x14ac:dyDescent="0.25">
      <c r="A5" s="249" t="s">
        <v>215</v>
      </c>
      <c r="B5" s="249"/>
      <c r="C5" s="249"/>
      <c r="D5" s="249"/>
      <c r="E5" s="249"/>
      <c r="F5" s="249"/>
      <c r="G5" s="249"/>
      <c r="H5" s="249"/>
      <c r="I5" s="249"/>
      <c r="J5" s="249"/>
      <c r="L5" s="249" t="s">
        <v>252</v>
      </c>
      <c r="M5" s="249"/>
      <c r="N5" s="249"/>
      <c r="O5" s="249"/>
      <c r="P5" s="249"/>
      <c r="Q5" s="249"/>
      <c r="R5" s="249"/>
      <c r="S5" s="249"/>
      <c r="T5" s="249"/>
      <c r="U5" s="249"/>
      <c r="W5" s="248" t="s">
        <v>253</v>
      </c>
      <c r="X5" s="248"/>
      <c r="Y5" s="248"/>
      <c r="Z5" s="248"/>
      <c r="AA5" s="248"/>
      <c r="AB5" s="248"/>
      <c r="AC5" s="248"/>
      <c r="AD5" s="248"/>
      <c r="AE5" s="248"/>
      <c r="AF5" s="248"/>
      <c r="AH5" s="194"/>
    </row>
    <row r="6" spans="1:43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254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254</v>
      </c>
      <c r="AP6" s="196" t="s">
        <v>167</v>
      </c>
      <c r="AQ6" s="197" t="s">
        <v>53</v>
      </c>
    </row>
    <row r="7" spans="1:43" ht="13.5" thickTop="1" x14ac:dyDescent="0.2">
      <c r="A7" s="198" t="s">
        <v>1</v>
      </c>
      <c r="B7" s="199">
        <f>'Part 2017'!O$18*'CALCULO GARANTIA'!$N7</f>
        <v>6929579.2840393772</v>
      </c>
      <c r="C7" s="199">
        <f>'Part 2017'!O$19*'CALCULO GARANTIA'!$N7</f>
        <v>928722.28285741457</v>
      </c>
      <c r="D7" s="199">
        <f>'Part 2017'!O$20*'CALCULO GARANTIA'!$N7</f>
        <v>292803.98907207529</v>
      </c>
      <c r="E7" s="199">
        <f>'Part 2017'!O$21*'CALCULO GARANTIA'!$N7</f>
        <v>311705.54239547992</v>
      </c>
      <c r="F7" s="199">
        <f>'Part 2017'!O$22*'CALCULO GARANTIA'!$N7</f>
        <v>24977.712041066872</v>
      </c>
      <c r="G7" s="199">
        <f>'Part 2017'!O$23*'CALCULO GARANTIA'!$N7</f>
        <v>229820.48731470772</v>
      </c>
      <c r="H7" s="199">
        <f>'Part 2017'!O$24*'CALCULO GARANTIA'!$N7</f>
        <v>43506.230202116654</v>
      </c>
      <c r="I7" s="199">
        <f>+'Part 2017'!O$25*'CALCULO GARANTIA'!N7</f>
        <v>332344.57190511428</v>
      </c>
      <c r="J7" s="200">
        <f>SUM(B7:I7)</f>
        <v>9093460.099827351</v>
      </c>
      <c r="L7" s="198" t="s">
        <v>1</v>
      </c>
      <c r="M7" s="218">
        <f>+'Distribución  1 Y 2 SEM'!AT7</f>
        <v>6965968.7903817743</v>
      </c>
      <c r="N7" s="218">
        <f>+'Distribución  1 Y 2 SEM'!AU7</f>
        <v>933599.3098769635</v>
      </c>
      <c r="O7" s="218">
        <f>+'Distribución  1 Y 2 SEM'!AV7</f>
        <v>294341.59939164529</v>
      </c>
      <c r="P7" s="218">
        <f>+'Distribución  1 Y 2 SEM'!AW7</f>
        <v>313342.41100568348</v>
      </c>
      <c r="Q7" s="218">
        <f>+'Distribución  1 Y 2 SEM'!AX7</f>
        <v>25108.878245172578</v>
      </c>
      <c r="R7" s="218">
        <f>+'Distribución  1 Y 2 SEM'!AY7</f>
        <v>231027.35049325792</v>
      </c>
      <c r="S7" s="218">
        <f>+'Distribución  1 Y 2 SEM'!AZ7</f>
        <v>43734.695766183468</v>
      </c>
      <c r="T7" s="218">
        <f>+'Distribución  1 Y 2 SEM'!BA7</f>
        <v>334089.82286646165</v>
      </c>
      <c r="U7" s="219">
        <f>SUM(M7:T7)</f>
        <v>9141212.8580271415</v>
      </c>
      <c r="W7" s="239" t="s">
        <v>1</v>
      </c>
      <c r="X7" s="240">
        <f t="shared" ref="X7:AD7" si="0">+B7-M7</f>
        <v>-36389.506342397071</v>
      </c>
      <c r="Y7" s="240">
        <f t="shared" si="0"/>
        <v>-4877.0270195489284</v>
      </c>
      <c r="Z7" s="240">
        <f t="shared" si="0"/>
        <v>-1537.610319569998</v>
      </c>
      <c r="AA7" s="240">
        <f t="shared" si="0"/>
        <v>-1636.8686102035572</v>
      </c>
      <c r="AB7" s="240">
        <f t="shared" si="0"/>
        <v>-131.16620410570613</v>
      </c>
      <c r="AC7" s="240">
        <f t="shared" si="0"/>
        <v>-1206.8631785502075</v>
      </c>
      <c r="AD7" s="240">
        <f t="shared" si="0"/>
        <v>-228.46556406681339</v>
      </c>
      <c r="AE7" s="240">
        <f t="shared" ref="AE7" si="1">+I7-T7</f>
        <v>-1745.2509613473667</v>
      </c>
      <c r="AF7" s="241">
        <f>SUM(X7:AE7)</f>
        <v>-47752.758199789649</v>
      </c>
      <c r="AH7" s="198" t="s">
        <v>1</v>
      </c>
      <c r="AI7" s="220">
        <f t="shared" ref="AI7:AO7" si="2">+X7/3</f>
        <v>-12129.83544746569</v>
      </c>
      <c r="AJ7" s="220">
        <f t="shared" si="2"/>
        <v>-1625.6756731829762</v>
      </c>
      <c r="AK7" s="220">
        <f t="shared" si="2"/>
        <v>-512.53677318999928</v>
      </c>
      <c r="AL7" s="220">
        <f t="shared" si="2"/>
        <v>-545.62287006785243</v>
      </c>
      <c r="AM7" s="220">
        <f t="shared" si="2"/>
        <v>-43.722068035235374</v>
      </c>
      <c r="AN7" s="220">
        <f t="shared" si="2"/>
        <v>-402.28772618340253</v>
      </c>
      <c r="AO7" s="220">
        <f t="shared" si="2"/>
        <v>-76.155188022271133</v>
      </c>
      <c r="AP7" s="220">
        <f t="shared" ref="AP7:AP22" si="3">+AE7/3</f>
        <v>-581.75032044912223</v>
      </c>
      <c r="AQ7" s="219">
        <f>SUM(AI7:AP7)</f>
        <v>-15917.586066596547</v>
      </c>
    </row>
    <row r="8" spans="1:43" x14ac:dyDescent="0.2">
      <c r="A8" s="198" t="s">
        <v>2</v>
      </c>
      <c r="B8" s="199">
        <f>'Part 2017'!O$18*'CALCULO GARANTIA'!$N8</f>
        <v>13725953.850779871</v>
      </c>
      <c r="C8" s="199">
        <f>'Part 2017'!O$19*'CALCULO GARANTIA'!$N8</f>
        <v>1839592.083757933</v>
      </c>
      <c r="D8" s="199">
        <f>'Part 2017'!O$20*'CALCULO GARANTIA'!$N8</f>
        <v>579979.51630114019</v>
      </c>
      <c r="E8" s="199">
        <f>'Part 2017'!O$21*'CALCULO GARANTIA'!$N8</f>
        <v>617419.28544017999</v>
      </c>
      <c r="F8" s="199">
        <f>'Part 2017'!O$22*'CALCULO GARANTIA'!$N8</f>
        <v>49475.286842219837</v>
      </c>
      <c r="G8" s="199">
        <f>'Part 2017'!O$23*'CALCULO GARANTIA'!$N8</f>
        <v>455223.22114288597</v>
      </c>
      <c r="H8" s="199">
        <f>'Part 2017'!O$24*'CALCULO GARANTIA'!$N8</f>
        <v>86176.156372304409</v>
      </c>
      <c r="I8" s="199">
        <f>+'Part 2017'!O$25*'CALCULO GARANTIA'!N8</f>
        <v>658300.60809516662</v>
      </c>
      <c r="J8" s="200">
        <f t="shared" ref="J8:J57" si="4">SUM(B8:I8)</f>
        <v>18012120.0087317</v>
      </c>
      <c r="L8" s="198" t="s">
        <v>2</v>
      </c>
      <c r="M8" s="218">
        <f>+'Distribución  1 Y 2 SEM'!AT8</f>
        <v>13798033.361560397</v>
      </c>
      <c r="N8" s="218">
        <f>+'Distribución  1 Y 2 SEM'!AU8</f>
        <v>1849252.3885261489</v>
      </c>
      <c r="O8" s="218">
        <f>+'Distribución  1 Y 2 SEM'!AV8</f>
        <v>583025.18003075675</v>
      </c>
      <c r="P8" s="218">
        <f>+'Distribución  1 Y 2 SEM'!AW8</f>
        <v>620661.55774597393</v>
      </c>
      <c r="Q8" s="218">
        <f>+'Distribución  1 Y 2 SEM'!AX8</f>
        <v>49735.097891425045</v>
      </c>
      <c r="R8" s="218">
        <f>+'Distribución  1 Y 2 SEM'!AY8</f>
        <v>457613.74841936008</v>
      </c>
      <c r="S8" s="218">
        <f>+'Distribución  1 Y 2 SEM'!AZ8</f>
        <v>86628.695792135608</v>
      </c>
      <c r="T8" s="218">
        <f>+'Distribución  1 Y 2 SEM'!BA8</f>
        <v>661757.5617097473</v>
      </c>
      <c r="U8" s="219">
        <f t="shared" ref="U8:U57" si="5">SUM(M8:T8)</f>
        <v>18106707.591675941</v>
      </c>
      <c r="W8" s="239" t="s">
        <v>2</v>
      </c>
      <c r="X8" s="240">
        <f t="shared" ref="X8:X57" si="6">+B8-M8</f>
        <v>-72079.510780526325</v>
      </c>
      <c r="Y8" s="240">
        <f t="shared" ref="Y8:Y57" si="7">+C8-N8</f>
        <v>-9660.3047682158649</v>
      </c>
      <c r="Z8" s="240">
        <f t="shared" ref="Z8:Z57" si="8">+D8-O8</f>
        <v>-3045.6637296165572</v>
      </c>
      <c r="AA8" s="240">
        <f t="shared" ref="AA8:AA57" si="9">+E8-P8</f>
        <v>-3242.2723057939438</v>
      </c>
      <c r="AB8" s="240">
        <f t="shared" ref="AB8:AB57" si="10">+F8-Q8</f>
        <v>-259.81104920520738</v>
      </c>
      <c r="AC8" s="240">
        <f t="shared" ref="AC8:AC57" si="11">+G8-R8</f>
        <v>-2390.5272764741094</v>
      </c>
      <c r="AD8" s="240">
        <f t="shared" ref="AD8:AD57" si="12">+H8-S8</f>
        <v>-452.53941983119876</v>
      </c>
      <c r="AE8" s="240">
        <f t="shared" ref="AE8:AE57" si="13">+I8-T8</f>
        <v>-3456.9536145806778</v>
      </c>
      <c r="AF8" s="241">
        <f t="shared" ref="AF8:AF57" si="14">SUM(X8:AE8)</f>
        <v>-94587.582944243884</v>
      </c>
      <c r="AH8" s="198" t="s">
        <v>2</v>
      </c>
      <c r="AI8" s="220">
        <f t="shared" ref="AI8:AI57" si="15">+X8/3</f>
        <v>-24026.503593508776</v>
      </c>
      <c r="AJ8" s="220">
        <f t="shared" ref="AJ8:AJ22" si="16">+Y8/3</f>
        <v>-3220.1015894052885</v>
      </c>
      <c r="AK8" s="220">
        <f t="shared" ref="AK8:AK22" si="17">+Z8/3</f>
        <v>-1015.221243205519</v>
      </c>
      <c r="AL8" s="220">
        <f t="shared" ref="AL8:AL22" si="18">+AA8/3</f>
        <v>-1080.7574352646479</v>
      </c>
      <c r="AM8" s="220">
        <f t="shared" ref="AM8:AM22" si="19">+AB8/3</f>
        <v>-86.603683068402461</v>
      </c>
      <c r="AN8" s="220">
        <f t="shared" ref="AN8:AN22" si="20">+AC8/3</f>
        <v>-796.8424254913698</v>
      </c>
      <c r="AO8" s="220">
        <f t="shared" ref="AO8:AO57" si="21">+AD8/3</f>
        <v>-150.84647327706625</v>
      </c>
      <c r="AP8" s="220">
        <f t="shared" si="3"/>
        <v>-1152.3178715268925</v>
      </c>
      <c r="AQ8" s="219">
        <f t="shared" ref="AQ8:AQ57" si="22">SUM(AI8:AP8)</f>
        <v>-31529.194314747961</v>
      </c>
    </row>
    <row r="9" spans="1:43" x14ac:dyDescent="0.2">
      <c r="A9" s="198" t="s">
        <v>3</v>
      </c>
      <c r="B9" s="199">
        <f>'Part 2017'!O$18*'CALCULO GARANTIA'!$N9</f>
        <v>13533559.069012748</v>
      </c>
      <c r="C9" s="199">
        <f>'Part 2017'!O$19*'CALCULO GARANTIA'!$N9</f>
        <v>1813806.7779538466</v>
      </c>
      <c r="D9" s="199">
        <f>'Part 2017'!O$20*'CALCULO GARANTIA'!$N9</f>
        <v>571850.02426865604</v>
      </c>
      <c r="E9" s="199">
        <f>'Part 2017'!O$21*'CALCULO GARANTIA'!$N9</f>
        <v>608765.00538267219</v>
      </c>
      <c r="F9" s="199">
        <f>'Part 2017'!O$22*'CALCULO GARANTIA'!$N9</f>
        <v>48781.798643267903</v>
      </c>
      <c r="G9" s="199">
        <f>'Part 2017'!O$23*'CALCULO GARANTIA'!$N9</f>
        <v>448842.4207089594</v>
      </c>
      <c r="H9" s="199">
        <f>'Part 2017'!O$24*'CALCULO GARANTIA'!$N9</f>
        <v>84968.237201147</v>
      </c>
      <c r="I9" s="199">
        <f>+'Part 2017'!O$25*'CALCULO GARANTIA'!N9</f>
        <v>649073.30023674492</v>
      </c>
      <c r="J9" s="200">
        <f t="shared" si="4"/>
        <v>17759646.633408044</v>
      </c>
      <c r="L9" s="198" t="s">
        <v>3</v>
      </c>
      <c r="M9" s="218">
        <f>+'Distribución  1 Y 2 SEM'!AT9</f>
        <v>13565068.473353693</v>
      </c>
      <c r="N9" s="218">
        <f>+'Distribución  1 Y 2 SEM'!AU9</f>
        <v>1818029.7595709849</v>
      </c>
      <c r="O9" s="218">
        <f>+'Distribución  1 Y 2 SEM'!AV9</f>
        <v>573181.42966949521</v>
      </c>
      <c r="P9" s="218">
        <f>+'Distribución  1 Y 2 SEM'!AW9</f>
        <v>610182.35780308163</v>
      </c>
      <c r="Q9" s="218">
        <f>+'Distribución  1 Y 2 SEM'!AX9</f>
        <v>48895.374489066569</v>
      </c>
      <c r="R9" s="218">
        <f>+'Distribución  1 Y 2 SEM'!AY9</f>
        <v>449887.43460717844</v>
      </c>
      <c r="S9" s="218">
        <f>+'Distribución  1 Y 2 SEM'!AZ9</f>
        <v>85166.063842938383</v>
      </c>
      <c r="T9" s="218">
        <f>+'Distribución  1 Y 2 SEM'!BA9</f>
        <v>650584.5001332229</v>
      </c>
      <c r="U9" s="219">
        <f t="shared" si="5"/>
        <v>17800995.393469661</v>
      </c>
      <c r="W9" s="239" t="s">
        <v>3</v>
      </c>
      <c r="X9" s="240">
        <f t="shared" si="6"/>
        <v>-31509.404340945184</v>
      </c>
      <c r="Y9" s="240">
        <f t="shared" si="7"/>
        <v>-4222.9816171382554</v>
      </c>
      <c r="Z9" s="240">
        <f t="shared" si="8"/>
        <v>-1331.4054008391686</v>
      </c>
      <c r="AA9" s="240">
        <f t="shared" si="9"/>
        <v>-1417.3524204094429</v>
      </c>
      <c r="AB9" s="240">
        <f t="shared" si="10"/>
        <v>-113.57584579866671</v>
      </c>
      <c r="AC9" s="240">
        <f t="shared" si="11"/>
        <v>-1045.0138982190401</v>
      </c>
      <c r="AD9" s="240">
        <f t="shared" si="12"/>
        <v>-197.82664179138374</v>
      </c>
      <c r="AE9" s="240">
        <f t="shared" si="13"/>
        <v>-1511.1998964779777</v>
      </c>
      <c r="AF9" s="241">
        <f t="shared" si="14"/>
        <v>-41348.760061619119</v>
      </c>
      <c r="AH9" s="198" t="s">
        <v>3</v>
      </c>
      <c r="AI9" s="220">
        <f t="shared" si="15"/>
        <v>-10503.134780315062</v>
      </c>
      <c r="AJ9" s="220">
        <f t="shared" si="16"/>
        <v>-1407.6605390460852</v>
      </c>
      <c r="AK9" s="220">
        <f t="shared" si="17"/>
        <v>-443.80180027972284</v>
      </c>
      <c r="AL9" s="220">
        <f t="shared" si="18"/>
        <v>-472.4508068031476</v>
      </c>
      <c r="AM9" s="220">
        <f t="shared" si="19"/>
        <v>-37.858615266222237</v>
      </c>
      <c r="AN9" s="220">
        <f t="shared" si="20"/>
        <v>-348.33796607301338</v>
      </c>
      <c r="AO9" s="220">
        <f t="shared" si="21"/>
        <v>-65.94221393046125</v>
      </c>
      <c r="AP9" s="220">
        <f t="shared" si="3"/>
        <v>-503.73329882599256</v>
      </c>
      <c r="AQ9" s="219">
        <f t="shared" si="22"/>
        <v>-13782.920020539708</v>
      </c>
    </row>
    <row r="10" spans="1:43" x14ac:dyDescent="0.2">
      <c r="A10" s="198" t="s">
        <v>4</v>
      </c>
      <c r="B10" s="199">
        <f>'Part 2017'!O$18*'CALCULO GARANTIA'!$N10</f>
        <v>37661303.517479599</v>
      </c>
      <c r="C10" s="199">
        <f>'Part 2017'!O$19*'CALCULO GARANTIA'!$N10</f>
        <v>5047476.9599217242</v>
      </c>
      <c r="D10" s="199">
        <f>'Part 2017'!O$20*'CALCULO GARANTIA'!$N10</f>
        <v>1591349.1211466661</v>
      </c>
      <c r="E10" s="199">
        <f>'Part 2017'!O$21*'CALCULO GARANTIA'!$N10</f>
        <v>1694076.445199969</v>
      </c>
      <c r="F10" s="199">
        <f>'Part 2017'!O$22*'CALCULO GARANTIA'!$N10</f>
        <v>135750.40500907254</v>
      </c>
      <c r="G10" s="199">
        <f>'Part 2017'!O$23*'CALCULO GARANTIA'!$N10</f>
        <v>1249042.5136241349</v>
      </c>
      <c r="H10" s="199">
        <f>'Part 2017'!O$24*'CALCULO GARANTIA'!$N10</f>
        <v>236450.33462812784</v>
      </c>
      <c r="I10" s="199">
        <f>+'Part 2017'!O$25*'CALCULO GARANTIA'!N10</f>
        <v>1806246.7116487368</v>
      </c>
      <c r="J10" s="200">
        <f t="shared" si="4"/>
        <v>49421696.008658029</v>
      </c>
      <c r="L10" s="198" t="s">
        <v>4</v>
      </c>
      <c r="M10" s="218">
        <f>+'Distribución  1 Y 2 SEM'!AT10</f>
        <v>37679894.711124569</v>
      </c>
      <c r="N10" s="218">
        <f>+'Distribución  1 Y 2 SEM'!AU10</f>
        <v>5049968.6055318359</v>
      </c>
      <c r="O10" s="218">
        <f>+'Distribución  1 Y 2 SEM'!AV10</f>
        <v>1592134.6775906766</v>
      </c>
      <c r="P10" s="218">
        <f>+'Distribución  1 Y 2 SEM'!AW10</f>
        <v>1694912.7121450966</v>
      </c>
      <c r="Q10" s="218">
        <f>+'Distribución  1 Y 2 SEM'!AX10</f>
        <v>135817.4170833024</v>
      </c>
      <c r="R10" s="218">
        <f>+'Distribución  1 Y 2 SEM'!AY10</f>
        <v>1249659.0932183811</v>
      </c>
      <c r="S10" s="218">
        <f>+'Distribución  1 Y 2 SEM'!AZ10</f>
        <v>236567.05639683793</v>
      </c>
      <c r="T10" s="218">
        <f>+'Distribución  1 Y 2 SEM'!BA10</f>
        <v>1807138.3505260597</v>
      </c>
      <c r="U10" s="219">
        <f t="shared" si="5"/>
        <v>49446092.623616748</v>
      </c>
      <c r="W10" s="239" t="s">
        <v>4</v>
      </c>
      <c r="X10" s="240">
        <f t="shared" si="6"/>
        <v>-18591.193644970655</v>
      </c>
      <c r="Y10" s="240">
        <f t="shared" si="7"/>
        <v>-2491.6456101117656</v>
      </c>
      <c r="Z10" s="240">
        <f t="shared" si="8"/>
        <v>-785.55644401046447</v>
      </c>
      <c r="AA10" s="240">
        <f t="shared" si="9"/>
        <v>-836.26694512763061</v>
      </c>
      <c r="AB10" s="240">
        <f t="shared" si="10"/>
        <v>-67.012074229860445</v>
      </c>
      <c r="AC10" s="240">
        <f t="shared" si="11"/>
        <v>-616.57959424611181</v>
      </c>
      <c r="AD10" s="240">
        <f t="shared" si="12"/>
        <v>-116.72176871009287</v>
      </c>
      <c r="AE10" s="240">
        <f t="shared" si="13"/>
        <v>-891.63887732289732</v>
      </c>
      <c r="AF10" s="241">
        <f t="shared" si="14"/>
        <v>-24396.614958729479</v>
      </c>
      <c r="AH10" s="198" t="s">
        <v>4</v>
      </c>
      <c r="AI10" s="220">
        <f t="shared" si="15"/>
        <v>-6197.0645483235521</v>
      </c>
      <c r="AJ10" s="220">
        <f t="shared" si="16"/>
        <v>-830.54853670392185</v>
      </c>
      <c r="AK10" s="220">
        <f t="shared" si="17"/>
        <v>-261.85214800348814</v>
      </c>
      <c r="AL10" s="220">
        <f t="shared" si="18"/>
        <v>-278.75564837587689</v>
      </c>
      <c r="AM10" s="220">
        <f t="shared" si="19"/>
        <v>-22.337358076620148</v>
      </c>
      <c r="AN10" s="220">
        <f t="shared" si="20"/>
        <v>-205.52653141537061</v>
      </c>
      <c r="AO10" s="220">
        <f t="shared" si="21"/>
        <v>-38.907256236697627</v>
      </c>
      <c r="AP10" s="220">
        <f t="shared" si="3"/>
        <v>-297.21295910763246</v>
      </c>
      <c r="AQ10" s="219">
        <f t="shared" si="22"/>
        <v>-8132.2049862431595</v>
      </c>
    </row>
    <row r="11" spans="1:43" x14ac:dyDescent="0.2">
      <c r="A11" s="198" t="s">
        <v>5</v>
      </c>
      <c r="B11" s="199">
        <f>'Part 2017'!O$18*'CALCULO GARANTIA'!$N11</f>
        <v>49881109.162641786</v>
      </c>
      <c r="C11" s="199">
        <f>'Part 2017'!O$19*'CALCULO GARANTIA'!$N11</f>
        <v>6685210.6995425699</v>
      </c>
      <c r="D11" s="199">
        <f>'Part 2017'!O$20*'CALCULO GARANTIA'!$N11</f>
        <v>2107687.515142682</v>
      </c>
      <c r="E11" s="199">
        <f>'Part 2017'!O$21*'CALCULO GARANTIA'!$N11</f>
        <v>2243746.3444052069</v>
      </c>
      <c r="F11" s="199">
        <f>'Part 2017'!O$22*'CALCULO GARANTIA'!$N11</f>
        <v>179796.77118683918</v>
      </c>
      <c r="G11" s="199">
        <f>'Part 2017'!O$23*'CALCULO GARANTIA'!$N11</f>
        <v>1654314.1142724713</v>
      </c>
      <c r="H11" s="199">
        <f>'Part 2017'!O$24*'CALCULO GARANTIA'!$N11</f>
        <v>313170.38582200772</v>
      </c>
      <c r="I11" s="199">
        <f>+'Part 2017'!O$25*'CALCULO GARANTIA'!N11</f>
        <v>2392312.0280899662</v>
      </c>
      <c r="J11" s="200">
        <f t="shared" si="4"/>
        <v>65457347.021103509</v>
      </c>
      <c r="L11" s="198" t="s">
        <v>5</v>
      </c>
      <c r="M11" s="218">
        <f>+'Distribución  1 Y 2 SEM'!AT11</f>
        <v>50143051.318700314</v>
      </c>
      <c r="N11" s="218">
        <f>+'Distribución  1 Y 2 SEM'!AU11</f>
        <v>6720316.9458498433</v>
      </c>
      <c r="O11" s="218">
        <f>+'Distribución  1 Y 2 SEM'!AV11</f>
        <v>2118755.6774446461</v>
      </c>
      <c r="P11" s="218">
        <f>+'Distribución  1 Y 2 SEM'!AW11</f>
        <v>2255528.99649471</v>
      </c>
      <c r="Q11" s="218">
        <f>+'Distribución  1 Y 2 SEM'!AX11</f>
        <v>180740.94333312166</v>
      </c>
      <c r="R11" s="218">
        <f>+'Distribución  1 Y 2 SEM'!AY11</f>
        <v>1663001.463314323</v>
      </c>
      <c r="S11" s="218">
        <f>+'Distribución  1 Y 2 SEM'!AZ11</f>
        <v>314814.94680818036</v>
      </c>
      <c r="T11" s="218">
        <f>+'Distribución  1 Y 2 SEM'!BA11</f>
        <v>2404874.8475846048</v>
      </c>
      <c r="U11" s="219">
        <f t="shared" si="5"/>
        <v>65801085.139529742</v>
      </c>
      <c r="W11" s="239" t="s">
        <v>5</v>
      </c>
      <c r="X11" s="240">
        <f t="shared" si="6"/>
        <v>-261942.15605852753</v>
      </c>
      <c r="Y11" s="240">
        <f t="shared" si="7"/>
        <v>-35106.246307273395</v>
      </c>
      <c r="Z11" s="240">
        <f t="shared" si="8"/>
        <v>-11068.162301964127</v>
      </c>
      <c r="AA11" s="240">
        <f t="shared" si="9"/>
        <v>-11782.652089503128</v>
      </c>
      <c r="AB11" s="240">
        <f t="shared" si="10"/>
        <v>-944.17214628247893</v>
      </c>
      <c r="AC11" s="240">
        <f t="shared" si="11"/>
        <v>-8687.3490418517031</v>
      </c>
      <c r="AD11" s="240">
        <f t="shared" si="12"/>
        <v>-1644.5609861726407</v>
      </c>
      <c r="AE11" s="240">
        <f t="shared" si="13"/>
        <v>-12562.819494638592</v>
      </c>
      <c r="AF11" s="241">
        <f t="shared" si="14"/>
        <v>-343738.11842621362</v>
      </c>
      <c r="AH11" s="198" t="s">
        <v>5</v>
      </c>
      <c r="AI11" s="220">
        <f t="shared" si="15"/>
        <v>-87314.052019509181</v>
      </c>
      <c r="AJ11" s="220">
        <f t="shared" si="16"/>
        <v>-11702.082102424465</v>
      </c>
      <c r="AK11" s="220">
        <f t="shared" si="17"/>
        <v>-3689.3874339880422</v>
      </c>
      <c r="AL11" s="220">
        <f t="shared" si="18"/>
        <v>-3927.5506965010427</v>
      </c>
      <c r="AM11" s="220">
        <f t="shared" si="19"/>
        <v>-314.72404876082629</v>
      </c>
      <c r="AN11" s="220">
        <f t="shared" si="20"/>
        <v>-2895.7830139505677</v>
      </c>
      <c r="AO11" s="220">
        <f t="shared" si="21"/>
        <v>-548.18699539088027</v>
      </c>
      <c r="AP11" s="220">
        <f t="shared" si="3"/>
        <v>-4187.6064982128637</v>
      </c>
      <c r="AQ11" s="219">
        <f t="shared" si="22"/>
        <v>-114579.37280873785</v>
      </c>
    </row>
    <row r="12" spans="1:43" x14ac:dyDescent="0.2">
      <c r="A12" s="198" t="s">
        <v>6</v>
      </c>
      <c r="B12" s="199">
        <f>'Part 2017'!O$18*'CALCULO GARANTIA'!$N12</f>
        <v>325316983.52501976</v>
      </c>
      <c r="C12" s="199">
        <f>'Part 2017'!O$19*'CALCULO GARANTIA'!$N12</f>
        <v>43599924.210049272</v>
      </c>
      <c r="D12" s="199">
        <f>'Part 2017'!O$20*'CALCULO GARANTIA'!$N12</f>
        <v>13746016.400795842</v>
      </c>
      <c r="E12" s="199">
        <f>'Part 2017'!O$21*'CALCULO GARANTIA'!$N12</f>
        <v>14633371.326551586</v>
      </c>
      <c r="F12" s="199">
        <f>'Part 2017'!O$22*'CALCULO GARANTIA'!$N12</f>
        <v>1172607.1098243988</v>
      </c>
      <c r="G12" s="199">
        <f>'Part 2017'!O$23*'CALCULO GARANTIA'!$N12</f>
        <v>10789184.252162738</v>
      </c>
      <c r="H12" s="199">
        <f>'Part 2017'!O$24*'CALCULO GARANTIA'!$N12</f>
        <v>2042449.4754676474</v>
      </c>
      <c r="I12" s="199">
        <f>+'Part 2017'!O$25*'CALCULO GARANTIA'!N12</f>
        <v>15602294.04866009</v>
      </c>
      <c r="J12" s="200">
        <f t="shared" si="4"/>
        <v>426902830.34853131</v>
      </c>
      <c r="L12" s="198" t="s">
        <v>6</v>
      </c>
      <c r="M12" s="218">
        <f>+'Distribución  1 Y 2 SEM'!AT12</f>
        <v>325496188.97496998</v>
      </c>
      <c r="N12" s="218">
        <f>+'Distribución  1 Y 2 SEM'!AU12</f>
        <v>43623941.843408562</v>
      </c>
      <c r="O12" s="218">
        <f>+'Distribución  1 Y 2 SEM'!AV12</f>
        <v>13753588.587859165</v>
      </c>
      <c r="P12" s="218">
        <f>+'Distribución  1 Y 2 SEM'!AW12</f>
        <v>14641432.325594574</v>
      </c>
      <c r="Q12" s="218">
        <f>+'Distribución  1 Y 2 SEM'!AX12</f>
        <v>1173253.0569939988</v>
      </c>
      <c r="R12" s="218">
        <f>+'Distribución  1 Y 2 SEM'!AY12</f>
        <v>10795127.626521965</v>
      </c>
      <c r="S12" s="218">
        <f>+'Distribución  1 Y 2 SEM'!AZ12</f>
        <v>2043574.5875761074</v>
      </c>
      <c r="T12" s="218">
        <f>+'Distribución  1 Y 2 SEM'!BA12</f>
        <v>15610888.792454122</v>
      </c>
      <c r="U12" s="219">
        <f t="shared" si="5"/>
        <v>427137995.79537845</v>
      </c>
      <c r="W12" s="239" t="s">
        <v>6</v>
      </c>
      <c r="X12" s="240">
        <f t="shared" si="6"/>
        <v>-179205.4499502182</v>
      </c>
      <c r="Y12" s="240">
        <f t="shared" si="7"/>
        <v>-24017.633359290659</v>
      </c>
      <c r="Z12" s="240">
        <f t="shared" si="8"/>
        <v>-7572.1870633233339</v>
      </c>
      <c r="AA12" s="240">
        <f t="shared" si="9"/>
        <v>-8060.9990429878235</v>
      </c>
      <c r="AB12" s="240">
        <f t="shared" si="10"/>
        <v>-645.94716960005462</v>
      </c>
      <c r="AC12" s="240">
        <f t="shared" si="11"/>
        <v>-5943.3743592277169</v>
      </c>
      <c r="AD12" s="240">
        <f t="shared" si="12"/>
        <v>-1125.112108459929</v>
      </c>
      <c r="AE12" s="240">
        <f t="shared" si="13"/>
        <v>-8594.7437940314412</v>
      </c>
      <c r="AF12" s="241">
        <f t="shared" si="14"/>
        <v>-235165.44684713916</v>
      </c>
      <c r="AH12" s="198" t="s">
        <v>6</v>
      </c>
      <c r="AI12" s="220">
        <f t="shared" si="15"/>
        <v>-59735.149983406067</v>
      </c>
      <c r="AJ12" s="220">
        <f t="shared" si="16"/>
        <v>-8005.8777864302201</v>
      </c>
      <c r="AK12" s="220">
        <f t="shared" si="17"/>
        <v>-2524.0623544411114</v>
      </c>
      <c r="AL12" s="220">
        <f t="shared" si="18"/>
        <v>-2686.9996809959412</v>
      </c>
      <c r="AM12" s="220">
        <f t="shared" si="19"/>
        <v>-215.3157232000182</v>
      </c>
      <c r="AN12" s="220">
        <f t="shared" si="20"/>
        <v>-1981.1247864092391</v>
      </c>
      <c r="AO12" s="220">
        <f t="shared" si="21"/>
        <v>-375.037369486643</v>
      </c>
      <c r="AP12" s="220">
        <f t="shared" si="3"/>
        <v>-2864.9145980104804</v>
      </c>
      <c r="AQ12" s="219">
        <f t="shared" si="22"/>
        <v>-78388.482282379729</v>
      </c>
    </row>
    <row r="13" spans="1:43" x14ac:dyDescent="0.2">
      <c r="A13" s="198" t="s">
        <v>7</v>
      </c>
      <c r="B13" s="199">
        <f>'Part 2017'!O$18*'CALCULO GARANTIA'!$N13</f>
        <v>55601486.372341424</v>
      </c>
      <c r="C13" s="199">
        <f>'Part 2017'!O$19*'CALCULO GARANTIA'!$N13</f>
        <v>7451872.2186962888</v>
      </c>
      <c r="D13" s="199">
        <f>'Part 2017'!O$20*'CALCULO GARANTIA'!$N13</f>
        <v>2349397.6099899816</v>
      </c>
      <c r="E13" s="199">
        <f>'Part 2017'!O$21*'CALCULO GARANTIA'!$N13</f>
        <v>2501059.6974630249</v>
      </c>
      <c r="F13" s="199">
        <f>'Part 2017'!O$22*'CALCULO GARANTIA'!$N13</f>
        <v>200415.90675820835</v>
      </c>
      <c r="G13" s="199">
        <f>'Part 2017'!O$23*'CALCULO GARANTIA'!$N13</f>
        <v>1844031.2419753205</v>
      </c>
      <c r="H13" s="199">
        <f>'Part 2017'!O$24*'CALCULO GARANTIA'!$N13</f>
        <v>349084.8385653873</v>
      </c>
      <c r="I13" s="199">
        <f>+'Part 2017'!O$25*'CALCULO GARANTIA'!N13</f>
        <v>2666662.9283346911</v>
      </c>
      <c r="J13" s="200">
        <f t="shared" si="4"/>
        <v>72964010.814124331</v>
      </c>
      <c r="L13" s="198" t="s">
        <v>7</v>
      </c>
      <c r="M13" s="218">
        <f>+'Distribución  1 Y 2 SEM'!AT13</f>
        <v>55893468.115829557</v>
      </c>
      <c r="N13" s="218">
        <f>+'Distribución  1 Y 2 SEM'!AU13</f>
        <v>7491004.4575018343</v>
      </c>
      <c r="O13" s="218">
        <f>+'Distribución  1 Y 2 SEM'!AV13</f>
        <v>2361735.0717210942</v>
      </c>
      <c r="P13" s="218">
        <f>+'Distribución  1 Y 2 SEM'!AW13</f>
        <v>2514193.5868368242</v>
      </c>
      <c r="Q13" s="218">
        <f>+'Distribución  1 Y 2 SEM'!AX13</f>
        <v>201468.35678600339</v>
      </c>
      <c r="R13" s="218">
        <f>+'Distribución  1 Y 2 SEM'!AY13</f>
        <v>1853714.8582274641</v>
      </c>
      <c r="S13" s="218">
        <f>+'Distribución  1 Y 2 SEM'!AZ13</f>
        <v>350917.99818826199</v>
      </c>
      <c r="T13" s="218">
        <f>+'Distribución  1 Y 2 SEM'!BA13</f>
        <v>2680666.4548932482</v>
      </c>
      <c r="U13" s="219">
        <f t="shared" si="5"/>
        <v>73347168.89998427</v>
      </c>
      <c r="W13" s="239" t="s">
        <v>7</v>
      </c>
      <c r="X13" s="240">
        <f t="shared" si="6"/>
        <v>-291981.74348813295</v>
      </c>
      <c r="Y13" s="240">
        <f t="shared" si="7"/>
        <v>-39132.238805545494</v>
      </c>
      <c r="Z13" s="240">
        <f t="shared" si="8"/>
        <v>-12337.461731112562</v>
      </c>
      <c r="AA13" s="240">
        <f t="shared" si="9"/>
        <v>-13133.88937379932</v>
      </c>
      <c r="AB13" s="240">
        <f t="shared" si="10"/>
        <v>-1052.4500277950428</v>
      </c>
      <c r="AC13" s="240">
        <f t="shared" si="11"/>
        <v>-9683.6162521436345</v>
      </c>
      <c r="AD13" s="240">
        <f t="shared" si="12"/>
        <v>-1833.159622874693</v>
      </c>
      <c r="AE13" s="240">
        <f t="shared" si="13"/>
        <v>-14003.52655855706</v>
      </c>
      <c r="AF13" s="241">
        <f t="shared" si="14"/>
        <v>-383158.08585996076</v>
      </c>
      <c r="AH13" s="198" t="s">
        <v>7</v>
      </c>
      <c r="AI13" s="220">
        <f t="shared" si="15"/>
        <v>-97327.247829377651</v>
      </c>
      <c r="AJ13" s="220">
        <f t="shared" si="16"/>
        <v>-13044.079601848498</v>
      </c>
      <c r="AK13" s="220">
        <f t="shared" si="17"/>
        <v>-4112.4872437041877</v>
      </c>
      <c r="AL13" s="220">
        <f t="shared" si="18"/>
        <v>-4377.9631245997734</v>
      </c>
      <c r="AM13" s="220">
        <f t="shared" si="19"/>
        <v>-350.81667593168095</v>
      </c>
      <c r="AN13" s="220">
        <f t="shared" si="20"/>
        <v>-3227.8720840478782</v>
      </c>
      <c r="AO13" s="220">
        <f t="shared" si="21"/>
        <v>-611.05320762489771</v>
      </c>
      <c r="AP13" s="220">
        <f t="shared" si="3"/>
        <v>-4667.8421861856868</v>
      </c>
      <c r="AQ13" s="219">
        <f t="shared" si="22"/>
        <v>-127719.36195332026</v>
      </c>
    </row>
    <row r="14" spans="1:43" x14ac:dyDescent="0.2">
      <c r="A14" s="198" t="s">
        <v>8</v>
      </c>
      <c r="B14" s="199">
        <f>'Part 2017'!O$18*'CALCULO GARANTIA'!$N14</f>
        <v>9053699.4770999365</v>
      </c>
      <c r="C14" s="199">
        <f>'Part 2017'!O$19*'CALCULO GARANTIA'!$N14</f>
        <v>1213403.0223225676</v>
      </c>
      <c r="D14" s="199">
        <f>'Part 2017'!O$20*'CALCULO GARANTIA'!$N14</f>
        <v>382557.0376055112</v>
      </c>
      <c r="E14" s="199">
        <f>'Part 2017'!O$21*'CALCULO GARANTIA'!$N14</f>
        <v>407252.4738543813</v>
      </c>
      <c r="F14" s="199">
        <f>'Part 2017'!O$22*'CALCULO GARANTIA'!$N14</f>
        <v>32634.116614585932</v>
      </c>
      <c r="G14" s="199">
        <f>'Part 2017'!O$23*'CALCULO GARANTIA'!$N14</f>
        <v>300267.23709193629</v>
      </c>
      <c r="H14" s="199">
        <f>'Part 2017'!O$24*'CALCULO GARANTIA'!$N14</f>
        <v>56842.171434379787</v>
      </c>
      <c r="I14" s="199">
        <f>+'Part 2017'!O$25*'CALCULO GARANTIA'!N14</f>
        <v>434217.97392588103</v>
      </c>
      <c r="J14" s="200">
        <f t="shared" si="4"/>
        <v>11880873.509949179</v>
      </c>
      <c r="L14" s="198" t="s">
        <v>8</v>
      </c>
      <c r="M14" s="218">
        <f>+'Distribución  1 Y 2 SEM'!AT14</f>
        <v>9101243.4391558897</v>
      </c>
      <c r="N14" s="218">
        <f>+'Distribución  1 Y 2 SEM'!AU14</f>
        <v>1219775.0017987809</v>
      </c>
      <c r="O14" s="218">
        <f>+'Distribución  1 Y 2 SEM'!AV14</f>
        <v>384565.97078538529</v>
      </c>
      <c r="P14" s="218">
        <f>+'Distribución  1 Y 2 SEM'!AW14</f>
        <v>409391.09091507574</v>
      </c>
      <c r="Q14" s="218">
        <f>+'Distribución  1 Y 2 SEM'!AX14</f>
        <v>32805.489124351458</v>
      </c>
      <c r="R14" s="218">
        <f>+'Distribución  1 Y 2 SEM'!AY14</f>
        <v>301844.03938839579</v>
      </c>
      <c r="S14" s="218">
        <f>+'Distribución  1 Y 2 SEM'!AZ14</f>
        <v>57140.668424332878</v>
      </c>
      <c r="T14" s="218">
        <f>+'Distribución  1 Y 2 SEM'!BA14</f>
        <v>436498.19572124351</v>
      </c>
      <c r="U14" s="219">
        <f t="shared" si="5"/>
        <v>11943263.895313457</v>
      </c>
      <c r="W14" s="239" t="s">
        <v>8</v>
      </c>
      <c r="X14" s="240">
        <f t="shared" si="6"/>
        <v>-47543.96205595322</v>
      </c>
      <c r="Y14" s="240">
        <f t="shared" si="7"/>
        <v>-6371.9794762132224</v>
      </c>
      <c r="Z14" s="240">
        <f t="shared" si="8"/>
        <v>-2008.9331798740895</v>
      </c>
      <c r="AA14" s="240">
        <f t="shared" si="9"/>
        <v>-2138.6170606944361</v>
      </c>
      <c r="AB14" s="240">
        <f t="shared" si="10"/>
        <v>-171.37250976552605</v>
      </c>
      <c r="AC14" s="240">
        <f t="shared" si="11"/>
        <v>-1576.8022964595002</v>
      </c>
      <c r="AD14" s="240">
        <f t="shared" si="12"/>
        <v>-298.49698995309154</v>
      </c>
      <c r="AE14" s="240">
        <f t="shared" si="13"/>
        <v>-2280.2217953624786</v>
      </c>
      <c r="AF14" s="241">
        <f t="shared" si="14"/>
        <v>-62390.385364275564</v>
      </c>
      <c r="AH14" s="198" t="s">
        <v>8</v>
      </c>
      <c r="AI14" s="220">
        <f t="shared" si="15"/>
        <v>-15847.987351984406</v>
      </c>
      <c r="AJ14" s="220">
        <f t="shared" si="16"/>
        <v>-2123.9931587377409</v>
      </c>
      <c r="AK14" s="220">
        <f t="shared" si="17"/>
        <v>-669.64439329136314</v>
      </c>
      <c r="AL14" s="220">
        <f t="shared" si="18"/>
        <v>-712.87235356481199</v>
      </c>
      <c r="AM14" s="220">
        <f t="shared" si="19"/>
        <v>-57.124169921842018</v>
      </c>
      <c r="AN14" s="220">
        <f t="shared" si="20"/>
        <v>-525.60076548650011</v>
      </c>
      <c r="AO14" s="220">
        <f t="shared" si="21"/>
        <v>-99.498996651030509</v>
      </c>
      <c r="AP14" s="220">
        <f t="shared" si="3"/>
        <v>-760.07393178749282</v>
      </c>
      <c r="AQ14" s="219">
        <f t="shared" si="22"/>
        <v>-20796.795121425188</v>
      </c>
    </row>
    <row r="15" spans="1:43" x14ac:dyDescent="0.2">
      <c r="A15" s="198" t="s">
        <v>9</v>
      </c>
      <c r="B15" s="199">
        <f>'Part 2017'!O$18*'CALCULO GARANTIA'!$N15</f>
        <v>89995544.401742011</v>
      </c>
      <c r="C15" s="199">
        <f>'Part 2017'!O$19*'CALCULO GARANTIA'!$N15</f>
        <v>12061463.476764042</v>
      </c>
      <c r="D15" s="199">
        <f>'Part 2017'!O$20*'CALCULO GARANTIA'!$N15</f>
        <v>3802691.8113537519</v>
      </c>
      <c r="E15" s="199">
        <f>'Part 2017'!O$21*'CALCULO GARANTIA'!$N15</f>
        <v>4048169.2799926242</v>
      </c>
      <c r="F15" s="199">
        <f>'Part 2017'!O$22*'CALCULO GARANTIA'!$N15</f>
        <v>324389.50489003252</v>
      </c>
      <c r="G15" s="199">
        <f>'Part 2017'!O$23*'CALCULO GARANTIA'!$N15</f>
        <v>2984715.0920401006</v>
      </c>
      <c r="H15" s="199">
        <f>'Part 2017'!O$24*'CALCULO GARANTIA'!$N15</f>
        <v>565022.30675462598</v>
      </c>
      <c r="I15" s="199">
        <f>+'Part 2017'!O$25*'CALCULO GARANTIA'!N15</f>
        <v>4316211.6272273669</v>
      </c>
      <c r="J15" s="200">
        <f t="shared" si="4"/>
        <v>118098207.50076456</v>
      </c>
      <c r="L15" s="198" t="s">
        <v>9</v>
      </c>
      <c r="M15" s="218">
        <f>+'Distribución  1 Y 2 SEM'!AT15</f>
        <v>90468140.687830791</v>
      </c>
      <c r="N15" s="218">
        <f>+'Distribución  1 Y 2 SEM'!AU15</f>
        <v>12124802.199606456</v>
      </c>
      <c r="O15" s="218">
        <f>+'Distribución  1 Y 2 SEM'!AV15</f>
        <v>3822661.0002634106</v>
      </c>
      <c r="P15" s="218">
        <f>+'Distribución  1 Y 2 SEM'!AW15</f>
        <v>4069427.5520537705</v>
      </c>
      <c r="Q15" s="218">
        <f>+'Distribución  1 Y 2 SEM'!AX15</f>
        <v>326092.98117073427</v>
      </c>
      <c r="R15" s="218">
        <f>+'Distribución  1 Y 2 SEM'!AY15</f>
        <v>3000388.8154106098</v>
      </c>
      <c r="S15" s="218">
        <f>+'Distribución  1 Y 2 SEM'!AZ15</f>
        <v>567989.42524370959</v>
      </c>
      <c r="T15" s="218">
        <f>+'Distribución  1 Y 2 SEM'!BA15</f>
        <v>4338877.4780598814</v>
      </c>
      <c r="U15" s="219">
        <f t="shared" si="5"/>
        <v>118718380.13963936</v>
      </c>
      <c r="W15" s="239" t="s">
        <v>9</v>
      </c>
      <c r="X15" s="240">
        <f t="shared" si="6"/>
        <v>-472596.28608877957</v>
      </c>
      <c r="Y15" s="240">
        <f t="shared" si="7"/>
        <v>-63338.722842413932</v>
      </c>
      <c r="Z15" s="240">
        <f t="shared" si="8"/>
        <v>-19969.188909658697</v>
      </c>
      <c r="AA15" s="240">
        <f t="shared" si="9"/>
        <v>-21258.27206114633</v>
      </c>
      <c r="AB15" s="240">
        <f t="shared" si="10"/>
        <v>-1703.4762807017541</v>
      </c>
      <c r="AC15" s="240">
        <f t="shared" si="11"/>
        <v>-15673.723370509222</v>
      </c>
      <c r="AD15" s="240">
        <f t="shared" si="12"/>
        <v>-2967.1184890836012</v>
      </c>
      <c r="AE15" s="240">
        <f t="shared" si="13"/>
        <v>-22665.850832514465</v>
      </c>
      <c r="AF15" s="241">
        <f t="shared" si="14"/>
        <v>-620172.63887480763</v>
      </c>
      <c r="AH15" s="198" t="s">
        <v>9</v>
      </c>
      <c r="AI15" s="220">
        <f t="shared" si="15"/>
        <v>-157532.09536292651</v>
      </c>
      <c r="AJ15" s="220">
        <f t="shared" si="16"/>
        <v>-21112.907614137977</v>
      </c>
      <c r="AK15" s="220">
        <f t="shared" si="17"/>
        <v>-6656.3963032195652</v>
      </c>
      <c r="AL15" s="220">
        <f t="shared" si="18"/>
        <v>-7086.090687048777</v>
      </c>
      <c r="AM15" s="220">
        <f t="shared" si="19"/>
        <v>-567.82542690058472</v>
      </c>
      <c r="AN15" s="220">
        <f t="shared" si="20"/>
        <v>-5224.5744568364071</v>
      </c>
      <c r="AO15" s="220">
        <f t="shared" si="21"/>
        <v>-989.03949636120035</v>
      </c>
      <c r="AP15" s="220">
        <f t="shared" si="3"/>
        <v>-7555.2836108381553</v>
      </c>
      <c r="AQ15" s="219">
        <f t="shared" si="22"/>
        <v>-206724.21295826917</v>
      </c>
    </row>
    <row r="16" spans="1:43" x14ac:dyDescent="0.2">
      <c r="A16" s="198" t="s">
        <v>10</v>
      </c>
      <c r="B16" s="199">
        <f>'Part 2017'!O$18*'CALCULO GARANTIA'!$N16</f>
        <v>12857145.743715841</v>
      </c>
      <c r="C16" s="199">
        <f>'Part 2017'!O$19*'CALCULO GARANTIA'!$N16</f>
        <v>1723151.9052876481</v>
      </c>
      <c r="D16" s="199">
        <f>'Part 2017'!O$20*'CALCULO GARANTIA'!$N16</f>
        <v>543268.70471227006</v>
      </c>
      <c r="E16" s="199">
        <f>'Part 2017'!O$21*'CALCULO GARANTIA'!$N16</f>
        <v>578338.65858686797</v>
      </c>
      <c r="F16" s="199">
        <f>'Part 2017'!O$22*'CALCULO GARANTIA'!$N16</f>
        <v>46343.662564946266</v>
      </c>
      <c r="G16" s="199">
        <f>'Part 2017'!O$23*'CALCULO GARANTIA'!$N16</f>
        <v>426409.07610404998</v>
      </c>
      <c r="H16" s="199">
        <f>'Part 2017'!O$24*'CALCULO GARANTIA'!$N16</f>
        <v>80721.486765672904</v>
      </c>
      <c r="I16" s="199">
        <f>+'Part 2017'!O$25*'CALCULO GARANTIA'!N16</f>
        <v>616632.32686560636</v>
      </c>
      <c r="J16" s="200">
        <f t="shared" si="4"/>
        <v>16872011.564602904</v>
      </c>
      <c r="L16" s="198" t="s">
        <v>10</v>
      </c>
      <c r="M16" s="218">
        <f>+'Distribución  1 Y 2 SEM'!AT16</f>
        <v>12924662.856574869</v>
      </c>
      <c r="N16" s="218">
        <f>+'Distribución  1 Y 2 SEM'!AU16</f>
        <v>1732200.7442742807</v>
      </c>
      <c r="O16" s="218">
        <f>+'Distribución  1 Y 2 SEM'!AV16</f>
        <v>546121.58786223084</v>
      </c>
      <c r="P16" s="218">
        <f>+'Distribución  1 Y 2 SEM'!AW16</f>
        <v>581375.70563143725</v>
      </c>
      <c r="Q16" s="218">
        <f>+'Distribución  1 Y 2 SEM'!AX16</f>
        <v>46587.028422195537</v>
      </c>
      <c r="R16" s="218">
        <f>+'Distribución  1 Y 2 SEM'!AY16</f>
        <v>428648.29080141021</v>
      </c>
      <c r="S16" s="218">
        <f>+'Distribución  1 Y 2 SEM'!AZ16</f>
        <v>81145.381916334198</v>
      </c>
      <c r="T16" s="218">
        <f>+'Distribución  1 Y 2 SEM'!BA16</f>
        <v>619870.46659236948</v>
      </c>
      <c r="U16" s="219">
        <f t="shared" si="5"/>
        <v>16960612.062075127</v>
      </c>
      <c r="W16" s="239" t="s">
        <v>10</v>
      </c>
      <c r="X16" s="240">
        <f t="shared" si="6"/>
        <v>-67517.11285902746</v>
      </c>
      <c r="Y16" s="240">
        <f t="shared" si="7"/>
        <v>-9048.838986632647</v>
      </c>
      <c r="Z16" s="240">
        <f t="shared" si="8"/>
        <v>-2852.8831499607768</v>
      </c>
      <c r="AA16" s="240">
        <f t="shared" si="9"/>
        <v>-3037.0470445692772</v>
      </c>
      <c r="AB16" s="240">
        <f t="shared" si="10"/>
        <v>-243.36585724927136</v>
      </c>
      <c r="AC16" s="240">
        <f t="shared" si="11"/>
        <v>-2239.2146973602357</v>
      </c>
      <c r="AD16" s="240">
        <f t="shared" si="12"/>
        <v>-423.89515066129388</v>
      </c>
      <c r="AE16" s="240">
        <f t="shared" si="13"/>
        <v>-3238.1397267631255</v>
      </c>
      <c r="AF16" s="241">
        <f t="shared" si="14"/>
        <v>-88600.497472224088</v>
      </c>
      <c r="AH16" s="198" t="s">
        <v>10</v>
      </c>
      <c r="AI16" s="220">
        <f t="shared" si="15"/>
        <v>-22505.704286342487</v>
      </c>
      <c r="AJ16" s="220">
        <f t="shared" si="16"/>
        <v>-3016.2796622108822</v>
      </c>
      <c r="AK16" s="220">
        <f t="shared" si="17"/>
        <v>-950.96104998692556</v>
      </c>
      <c r="AL16" s="220">
        <f t="shared" si="18"/>
        <v>-1012.3490148564257</v>
      </c>
      <c r="AM16" s="220">
        <f t="shared" si="19"/>
        <v>-81.121952416423781</v>
      </c>
      <c r="AN16" s="220">
        <f t="shared" si="20"/>
        <v>-746.40489912007854</v>
      </c>
      <c r="AO16" s="220">
        <f t="shared" si="21"/>
        <v>-141.29838355376464</v>
      </c>
      <c r="AP16" s="220">
        <f t="shared" si="3"/>
        <v>-1079.3799089210418</v>
      </c>
      <c r="AQ16" s="219">
        <f t="shared" si="22"/>
        <v>-29533.49915740803</v>
      </c>
    </row>
    <row r="17" spans="1:43" x14ac:dyDescent="0.2">
      <c r="A17" s="198" t="s">
        <v>11</v>
      </c>
      <c r="B17" s="199">
        <f>'Part 2017'!O$18*'CALCULO GARANTIA'!$N17</f>
        <v>18810564.407787763</v>
      </c>
      <c r="C17" s="199">
        <f>'Part 2017'!O$19*'CALCULO GARANTIA'!$N17</f>
        <v>2521046.3150157686</v>
      </c>
      <c r="D17" s="199">
        <f>'Part 2017'!O$20*'CALCULO GARANTIA'!$N17</f>
        <v>794825.78516467381</v>
      </c>
      <c r="E17" s="199">
        <f>'Part 2017'!O$21*'CALCULO GARANTIA'!$N17</f>
        <v>846134.65567807702</v>
      </c>
      <c r="F17" s="199">
        <f>'Part 2017'!O$22*'CALCULO GARANTIA'!$N17</f>
        <v>67802.797521898508</v>
      </c>
      <c r="G17" s="199">
        <f>'Part 2017'!O$23*'CALCULO GARANTIA'!$N17</f>
        <v>623855.0569469051</v>
      </c>
      <c r="H17" s="199">
        <f>'Part 2017'!O$24*'CALCULO GARANTIA'!$N17</f>
        <v>118099.05216639789</v>
      </c>
      <c r="I17" s="199">
        <f>+'Part 2017'!O$25*'CALCULO GARANTIA'!N17</f>
        <v>902159.96082169632</v>
      </c>
      <c r="J17" s="200">
        <f t="shared" si="4"/>
        <v>24684488.031103179</v>
      </c>
      <c r="L17" s="198" t="s">
        <v>11</v>
      </c>
      <c r="M17" s="218">
        <f>+'Distribución  1 Y 2 SEM'!AT17</f>
        <v>18801705.197092328</v>
      </c>
      <c r="N17" s="218">
        <f>+'Distribución  1 Y 2 SEM'!AU17</f>
        <v>2519858.9779431811</v>
      </c>
      <c r="O17" s="218">
        <f>+'Distribución  1 Y 2 SEM'!AV17</f>
        <v>794451.44609943975</v>
      </c>
      <c r="P17" s="218">
        <f>+'Distribución  1 Y 2 SEM'!AW17</f>
        <v>845736.15167634399</v>
      </c>
      <c r="Q17" s="218">
        <f>+'Distribución  1 Y 2 SEM'!AX17</f>
        <v>67770.864441318656</v>
      </c>
      <c r="R17" s="218">
        <f>+'Distribución  1 Y 2 SEM'!AY17</f>
        <v>623561.23995805311</v>
      </c>
      <c r="S17" s="218">
        <f>+'Distribución  1 Y 2 SEM'!AZ17</f>
        <v>118043.43106097056</v>
      </c>
      <c r="T17" s="218">
        <f>+'Distribución  1 Y 2 SEM'!BA17</f>
        <v>901735.07058445318</v>
      </c>
      <c r="U17" s="219">
        <f t="shared" si="5"/>
        <v>24672862.378856093</v>
      </c>
      <c r="W17" s="239" t="s">
        <v>11</v>
      </c>
      <c r="X17" s="240">
        <f t="shared" si="6"/>
        <v>8859.2106954343617</v>
      </c>
      <c r="Y17" s="240">
        <f t="shared" si="7"/>
        <v>1187.337072587572</v>
      </c>
      <c r="Z17" s="240">
        <f t="shared" si="8"/>
        <v>374.3390652340604</v>
      </c>
      <c r="AA17" s="240">
        <f t="shared" si="9"/>
        <v>398.50400173303206</v>
      </c>
      <c r="AB17" s="240">
        <f t="shared" si="10"/>
        <v>31.933080579852685</v>
      </c>
      <c r="AC17" s="240">
        <f t="shared" si="11"/>
        <v>293.81698885199148</v>
      </c>
      <c r="AD17" s="240">
        <f t="shared" si="12"/>
        <v>55.621105427329894</v>
      </c>
      <c r="AE17" s="240">
        <f t="shared" si="13"/>
        <v>424.89023724314757</v>
      </c>
      <c r="AF17" s="241">
        <f t="shared" si="14"/>
        <v>11625.652247091348</v>
      </c>
      <c r="AH17" s="198" t="s">
        <v>11</v>
      </c>
      <c r="AI17" s="220">
        <f t="shared" si="15"/>
        <v>2953.0702318114541</v>
      </c>
      <c r="AJ17" s="220">
        <f t="shared" si="16"/>
        <v>395.77902419585735</v>
      </c>
      <c r="AK17" s="220">
        <f t="shared" si="17"/>
        <v>124.77968841135346</v>
      </c>
      <c r="AL17" s="220">
        <f t="shared" si="18"/>
        <v>132.83466724434402</v>
      </c>
      <c r="AM17" s="220">
        <f t="shared" si="19"/>
        <v>10.644360193284228</v>
      </c>
      <c r="AN17" s="220">
        <f t="shared" si="20"/>
        <v>97.938996283997156</v>
      </c>
      <c r="AO17" s="220">
        <f t="shared" si="21"/>
        <v>18.540368475776631</v>
      </c>
      <c r="AP17" s="220">
        <f t="shared" si="3"/>
        <v>141.63007908104919</v>
      </c>
      <c r="AQ17" s="219">
        <f t="shared" si="22"/>
        <v>3875.2174156971164</v>
      </c>
    </row>
    <row r="18" spans="1:43" x14ac:dyDescent="0.2">
      <c r="A18" s="198" t="s">
        <v>12</v>
      </c>
      <c r="B18" s="199">
        <f>'Part 2017'!O$18*'CALCULO GARANTIA'!$N18</f>
        <v>45688719.698137008</v>
      </c>
      <c r="C18" s="199">
        <f>'Part 2017'!O$19*'CALCULO GARANTIA'!$N18</f>
        <v>6123334.5228646947</v>
      </c>
      <c r="D18" s="199">
        <f>'Part 2017'!O$20*'CALCULO GARANTIA'!$N18</f>
        <v>1930541.3553782497</v>
      </c>
      <c r="E18" s="199">
        <f>'Part 2017'!O$21*'CALCULO GARANTIA'!$N18</f>
        <v>2055164.7612524694</v>
      </c>
      <c r="F18" s="199">
        <f>'Part 2017'!O$22*'CALCULO GARANTIA'!$N18</f>
        <v>164685.27703746251</v>
      </c>
      <c r="G18" s="199">
        <f>'Part 2017'!O$23*'CALCULO GARANTIA'!$N18</f>
        <v>1515272.9185155053</v>
      </c>
      <c r="H18" s="199">
        <f>'Part 2017'!O$24*'CALCULO GARANTIA'!$N18</f>
        <v>286849.15423443116</v>
      </c>
      <c r="I18" s="199">
        <f>+'Part 2017'!O$25*'CALCULO GARANTIA'!N18</f>
        <v>2191243.8499612412</v>
      </c>
      <c r="J18" s="200">
        <f t="shared" si="4"/>
        <v>59955811.53738106</v>
      </c>
      <c r="L18" s="198" t="s">
        <v>12</v>
      </c>
      <c r="M18" s="218">
        <f>+'Distribución  1 Y 2 SEM'!AT18</f>
        <v>45928646.234378643</v>
      </c>
      <c r="N18" s="218">
        <f>+'Distribución  1 Y 2 SEM'!AU18</f>
        <v>6155490.1720495783</v>
      </c>
      <c r="O18" s="218">
        <f>+'Distribución  1 Y 2 SEM'!AV18</f>
        <v>1940679.2647687381</v>
      </c>
      <c r="P18" s="218">
        <f>+'Distribución  1 Y 2 SEM'!AW18</f>
        <v>2065957.10925064</v>
      </c>
      <c r="Q18" s="218">
        <f>+'Distribución  1 Y 2 SEM'!AX18</f>
        <v>165550.093743876</v>
      </c>
      <c r="R18" s="218">
        <f>+'Distribución  1 Y 2 SEM'!AY18</f>
        <v>1523230.1163797083</v>
      </c>
      <c r="S18" s="218">
        <f>+'Distribución  1 Y 2 SEM'!AZ18</f>
        <v>288355.49375223817</v>
      </c>
      <c r="T18" s="218">
        <f>+'Distribución  1 Y 2 SEM'!BA18</f>
        <v>2202750.7941359854</v>
      </c>
      <c r="U18" s="219">
        <f t="shared" si="5"/>
        <v>60270659.278459407</v>
      </c>
      <c r="W18" s="239" t="s">
        <v>12</v>
      </c>
      <c r="X18" s="240">
        <f t="shared" si="6"/>
        <v>-239926.53624163568</v>
      </c>
      <c r="Y18" s="240">
        <f t="shared" si="7"/>
        <v>-32155.649184883572</v>
      </c>
      <c r="Z18" s="240">
        <f t="shared" si="8"/>
        <v>-10137.909390488407</v>
      </c>
      <c r="AA18" s="240">
        <f t="shared" si="9"/>
        <v>-10792.347998170648</v>
      </c>
      <c r="AB18" s="240">
        <f t="shared" si="10"/>
        <v>-864.81670641349046</v>
      </c>
      <c r="AC18" s="240">
        <f t="shared" si="11"/>
        <v>-7957.1978642030153</v>
      </c>
      <c r="AD18" s="240">
        <f t="shared" si="12"/>
        <v>-1506.3395178070059</v>
      </c>
      <c r="AE18" s="240">
        <f t="shared" si="13"/>
        <v>-11506.944174744189</v>
      </c>
      <c r="AF18" s="241">
        <f t="shared" si="14"/>
        <v>-314847.74107834604</v>
      </c>
      <c r="AH18" s="198" t="s">
        <v>12</v>
      </c>
      <c r="AI18" s="220">
        <f t="shared" si="15"/>
        <v>-79975.512080545232</v>
      </c>
      <c r="AJ18" s="220">
        <f t="shared" si="16"/>
        <v>-10718.549728294523</v>
      </c>
      <c r="AK18" s="220">
        <f t="shared" si="17"/>
        <v>-3379.3031301628021</v>
      </c>
      <c r="AL18" s="220">
        <f t="shared" si="18"/>
        <v>-3597.4493327235491</v>
      </c>
      <c r="AM18" s="220">
        <f t="shared" si="19"/>
        <v>-288.27223547116347</v>
      </c>
      <c r="AN18" s="220">
        <f t="shared" si="20"/>
        <v>-2652.3992880676719</v>
      </c>
      <c r="AO18" s="220">
        <f t="shared" si="21"/>
        <v>-502.11317260233528</v>
      </c>
      <c r="AP18" s="220">
        <f t="shared" si="3"/>
        <v>-3835.6480582480631</v>
      </c>
      <c r="AQ18" s="219">
        <f t="shared" si="22"/>
        <v>-104949.24702611534</v>
      </c>
    </row>
    <row r="19" spans="1:43" x14ac:dyDescent="0.2">
      <c r="A19" s="198" t="s">
        <v>13</v>
      </c>
      <c r="B19" s="199">
        <f>'Part 2017'!O$18*'CALCULO GARANTIA'!$N19</f>
        <v>23246857.00704949</v>
      </c>
      <c r="C19" s="199">
        <f>'Part 2017'!O$19*'CALCULO GARANTIA'!$N19</f>
        <v>3115611.0961272907</v>
      </c>
      <c r="D19" s="199">
        <f>'Part 2017'!O$20*'CALCULO GARANTIA'!$N19</f>
        <v>982277.88240044855</v>
      </c>
      <c r="E19" s="199">
        <f>'Part 2017'!O$21*'CALCULO GARANTIA'!$N19</f>
        <v>1045687.4617283546</v>
      </c>
      <c r="F19" s="199">
        <f>'Part 2017'!O$22*'CALCULO GARANTIA'!$N19</f>
        <v>83793.442052006736</v>
      </c>
      <c r="G19" s="199">
        <f>'Part 2017'!O$23*'CALCULO GARANTIA'!$N19</f>
        <v>770985.3350261607</v>
      </c>
      <c r="H19" s="199">
        <f>'Part 2017'!O$24*'CALCULO GARANTIA'!$N19</f>
        <v>145951.58969518714</v>
      </c>
      <c r="I19" s="199">
        <f>+'Part 2017'!O$25*'CALCULO GARANTIA'!N19</f>
        <v>1114925.8019086642</v>
      </c>
      <c r="J19" s="200">
        <f t="shared" si="4"/>
        <v>30506089.615987599</v>
      </c>
      <c r="L19" s="198" t="s">
        <v>13</v>
      </c>
      <c r="M19" s="218">
        <f>+'Distribución  1 Y 2 SEM'!AT19</f>
        <v>23368933.920498949</v>
      </c>
      <c r="N19" s="218">
        <f>+'Distribución  1 Y 2 SEM'!AU19</f>
        <v>3131972.1975875339</v>
      </c>
      <c r="O19" s="218">
        <f>+'Distribución  1 Y 2 SEM'!AV19</f>
        <v>987436.147536968</v>
      </c>
      <c r="P19" s="218">
        <f>+'Distribución  1 Y 2 SEM'!AW19</f>
        <v>1051178.711479746</v>
      </c>
      <c r="Q19" s="218">
        <f>+'Distribución  1 Y 2 SEM'!AX19</f>
        <v>84233.469053072433</v>
      </c>
      <c r="R19" s="218">
        <f>+'Distribución  1 Y 2 SEM'!AY19</f>
        <v>775034.03330766375</v>
      </c>
      <c r="S19" s="218">
        <f>+'Distribución  1 Y 2 SEM'!AZ19</f>
        <v>146718.02963059978</v>
      </c>
      <c r="T19" s="218">
        <f>+'Distribución  1 Y 2 SEM'!BA19</f>
        <v>1120780.6450206125</v>
      </c>
      <c r="U19" s="219">
        <f t="shared" si="5"/>
        <v>30666287.154115144</v>
      </c>
      <c r="W19" s="239" t="s">
        <v>13</v>
      </c>
      <c r="X19" s="240">
        <f t="shared" si="6"/>
        <v>-122076.91344945878</v>
      </c>
      <c r="Y19" s="240">
        <f t="shared" si="7"/>
        <v>-16361.10146024311</v>
      </c>
      <c r="Z19" s="240">
        <f t="shared" si="8"/>
        <v>-5158.265136519447</v>
      </c>
      <c r="AA19" s="240">
        <f t="shared" si="9"/>
        <v>-5491.2497513914714</v>
      </c>
      <c r="AB19" s="240">
        <f t="shared" si="10"/>
        <v>-440.02700106569682</v>
      </c>
      <c r="AC19" s="240">
        <f t="shared" si="11"/>
        <v>-4048.6982815030497</v>
      </c>
      <c r="AD19" s="240">
        <f t="shared" si="12"/>
        <v>-766.43993541263626</v>
      </c>
      <c r="AE19" s="240">
        <f t="shared" si="13"/>
        <v>-5854.843111948343</v>
      </c>
      <c r="AF19" s="241">
        <f t="shared" si="14"/>
        <v>-160197.53812754253</v>
      </c>
      <c r="AH19" s="198" t="s">
        <v>13</v>
      </c>
      <c r="AI19" s="220">
        <f t="shared" si="15"/>
        <v>-40692.304483152926</v>
      </c>
      <c r="AJ19" s="220">
        <f t="shared" si="16"/>
        <v>-5453.7004867477035</v>
      </c>
      <c r="AK19" s="220">
        <f t="shared" si="17"/>
        <v>-1719.421712173149</v>
      </c>
      <c r="AL19" s="220">
        <f t="shared" si="18"/>
        <v>-1830.416583797157</v>
      </c>
      <c r="AM19" s="220">
        <f t="shared" si="19"/>
        <v>-146.67566702189893</v>
      </c>
      <c r="AN19" s="220">
        <f t="shared" si="20"/>
        <v>-1349.5660938343499</v>
      </c>
      <c r="AO19" s="220">
        <f t="shared" si="21"/>
        <v>-255.47997847087876</v>
      </c>
      <c r="AP19" s="220">
        <f t="shared" si="3"/>
        <v>-1951.6143706494477</v>
      </c>
      <c r="AQ19" s="219">
        <f t="shared" si="22"/>
        <v>-53399.179375847511</v>
      </c>
    </row>
    <row r="20" spans="1:43" x14ac:dyDescent="0.2">
      <c r="A20" s="198" t="s">
        <v>14</v>
      </c>
      <c r="B20" s="199">
        <f>'Part 2017'!O$18*'CALCULO GARANTIA'!$N20</f>
        <v>121711175.71087253</v>
      </c>
      <c r="C20" s="199">
        <f>'Part 2017'!O$19*'CALCULO GARANTIA'!$N20</f>
        <v>16312084.229386404</v>
      </c>
      <c r="D20" s="199">
        <f>'Part 2017'!O$20*'CALCULO GARANTIA'!$N20</f>
        <v>5142811.1725163786</v>
      </c>
      <c r="E20" s="199">
        <f>'Part 2017'!O$21*'CALCULO GARANTIA'!$N20</f>
        <v>5474798.178286274</v>
      </c>
      <c r="F20" s="199">
        <f>'Part 2017'!O$22*'CALCULO GARANTIA'!$N20</f>
        <v>438708.69709044683</v>
      </c>
      <c r="G20" s="199">
        <f>'Part 2017'!O$23*'CALCULO GARANTIA'!$N20</f>
        <v>4036568.5371325342</v>
      </c>
      <c r="H20" s="199">
        <f>'Part 2017'!O$24*'CALCULO GARANTIA'!$N20</f>
        <v>764143.71083735186</v>
      </c>
      <c r="I20" s="199">
        <f>+'Part 2017'!O$25*'CALCULO GARANTIA'!N20</f>
        <v>5837302.2271157289</v>
      </c>
      <c r="J20" s="200">
        <f t="shared" si="4"/>
        <v>159717592.46323764</v>
      </c>
      <c r="L20" s="198" t="s">
        <v>14</v>
      </c>
      <c r="M20" s="218">
        <f>+'Distribución  1 Y 2 SEM'!AT20</f>
        <v>122036921.73935293</v>
      </c>
      <c r="N20" s="218">
        <f>+'Distribución  1 Y 2 SEM'!AU20</f>
        <v>16355741.655443836</v>
      </c>
      <c r="O20" s="218">
        <f>+'Distribución  1 Y 2 SEM'!AV20</f>
        <v>5156575.31787844</v>
      </c>
      <c r="P20" s="218">
        <f>+'Distribución  1 Y 2 SEM'!AW20</f>
        <v>5489450.8488639127</v>
      </c>
      <c r="Q20" s="218">
        <f>+'Distribución  1 Y 2 SEM'!AX20</f>
        <v>439882.85069550696</v>
      </c>
      <c r="R20" s="218">
        <f>+'Distribución  1 Y 2 SEM'!AY20</f>
        <v>4047371.9507219605</v>
      </c>
      <c r="S20" s="218">
        <f>+'Distribución  1 Y 2 SEM'!AZ20</f>
        <v>766188.85400140157</v>
      </c>
      <c r="T20" s="218">
        <f>+'Distribución  1 Y 2 SEM'!BA20</f>
        <v>5852925.0982811488</v>
      </c>
      <c r="U20" s="219">
        <f t="shared" si="5"/>
        <v>160145058.31523913</v>
      </c>
      <c r="W20" s="239" t="s">
        <v>14</v>
      </c>
      <c r="X20" s="240">
        <f t="shared" si="6"/>
        <v>-325746.02848039567</v>
      </c>
      <c r="Y20" s="240">
        <f t="shared" si="7"/>
        <v>-43657.426057431847</v>
      </c>
      <c r="Z20" s="240">
        <f t="shared" si="8"/>
        <v>-13764.145362061448</v>
      </c>
      <c r="AA20" s="240">
        <f t="shared" si="9"/>
        <v>-14652.670577638783</v>
      </c>
      <c r="AB20" s="240">
        <f t="shared" si="10"/>
        <v>-1174.153605060128</v>
      </c>
      <c r="AC20" s="240">
        <f t="shared" si="11"/>
        <v>-10803.413589426316</v>
      </c>
      <c r="AD20" s="240">
        <f t="shared" si="12"/>
        <v>-2045.1431640497176</v>
      </c>
      <c r="AE20" s="240">
        <f t="shared" si="13"/>
        <v>-15622.871165419929</v>
      </c>
      <c r="AF20" s="241">
        <f t="shared" si="14"/>
        <v>-427465.85200148384</v>
      </c>
      <c r="AH20" s="198" t="s">
        <v>14</v>
      </c>
      <c r="AI20" s="220">
        <f t="shared" si="15"/>
        <v>-108582.00949346523</v>
      </c>
      <c r="AJ20" s="220">
        <f t="shared" si="16"/>
        <v>-14552.475352477282</v>
      </c>
      <c r="AK20" s="220">
        <f t="shared" si="17"/>
        <v>-4588.0484540204825</v>
      </c>
      <c r="AL20" s="220">
        <f t="shared" si="18"/>
        <v>-4884.2235258795945</v>
      </c>
      <c r="AM20" s="220">
        <f t="shared" si="19"/>
        <v>-391.38453502004268</v>
      </c>
      <c r="AN20" s="220">
        <f t="shared" si="20"/>
        <v>-3601.1378631421053</v>
      </c>
      <c r="AO20" s="220">
        <f t="shared" si="21"/>
        <v>-681.71438801657257</v>
      </c>
      <c r="AP20" s="220">
        <f t="shared" si="3"/>
        <v>-5207.6237218066426</v>
      </c>
      <c r="AQ20" s="219">
        <f t="shared" si="22"/>
        <v>-142488.61733382795</v>
      </c>
    </row>
    <row r="21" spans="1:43" x14ac:dyDescent="0.2">
      <c r="A21" s="198" t="s">
        <v>15</v>
      </c>
      <c r="B21" s="199">
        <f>'Part 2017'!O$18*'CALCULO GARANTIA'!$N21</f>
        <v>15375038.645892035</v>
      </c>
      <c r="C21" s="199">
        <f>'Part 2017'!O$19*'CALCULO GARANTIA'!$N21</f>
        <v>2060607.2035458772</v>
      </c>
      <c r="D21" s="199">
        <f>'Part 2017'!O$20*'CALCULO GARANTIA'!$N21</f>
        <v>649660.31314822962</v>
      </c>
      <c r="E21" s="199">
        <f>'Part 2017'!O$21*'CALCULO GARANTIA'!$N21</f>
        <v>691598.22898737597</v>
      </c>
      <c r="F21" s="199">
        <f>'Part 2017'!O$22*'CALCULO GARANTIA'!$N21</f>
        <v>55419.42334102367</v>
      </c>
      <c r="G21" s="199">
        <f>'Part 2017'!O$23*'CALCULO GARANTIA'!$N21</f>
        <v>509915.35405618889</v>
      </c>
      <c r="H21" s="199">
        <f>'Part 2017'!O$24*'CALCULO GARANTIA'!$N21</f>
        <v>96529.665550590114</v>
      </c>
      <c r="I21" s="199">
        <f>+'Part 2017'!O$25*'CALCULO GARANTIA'!N21</f>
        <v>737391.17879245547</v>
      </c>
      <c r="J21" s="200">
        <f t="shared" si="4"/>
        <v>20176160.013313778</v>
      </c>
      <c r="L21" s="198" t="s">
        <v>15</v>
      </c>
      <c r="M21" s="218">
        <f>+'Distribución  1 Y 2 SEM'!AT21</f>
        <v>15404364.215451282</v>
      </c>
      <c r="N21" s="218">
        <f>+'Distribución  1 Y 2 SEM'!AU21</f>
        <v>2064537.5013014548</v>
      </c>
      <c r="O21" s="218">
        <f>+'Distribución  1 Y 2 SEM'!AV21</f>
        <v>650899.44230698457</v>
      </c>
      <c r="P21" s="218">
        <f>+'Distribución  1 Y 2 SEM'!AW21</f>
        <v>692917.34840153367</v>
      </c>
      <c r="Q21" s="218">
        <f>+'Distribución  1 Y 2 SEM'!AX21</f>
        <v>55525.127540639114</v>
      </c>
      <c r="R21" s="218">
        <f>+'Distribución  1 Y 2 SEM'!AY21</f>
        <v>510887.9407617643</v>
      </c>
      <c r="S21" s="218">
        <f>+'Distribución  1 Y 2 SEM'!AZ21</f>
        <v>96713.781342870803</v>
      </c>
      <c r="T21" s="218">
        <f>+'Distribución  1 Y 2 SEM'!BA21</f>
        <v>738797.6413584426</v>
      </c>
      <c r="U21" s="219">
        <f t="shared" si="5"/>
        <v>20214642.998464976</v>
      </c>
      <c r="W21" s="239" t="s">
        <v>15</v>
      </c>
      <c r="X21" s="240">
        <f t="shared" si="6"/>
        <v>-29325.569559246302</v>
      </c>
      <c r="Y21" s="240">
        <f t="shared" si="7"/>
        <v>-3930.2977555776015</v>
      </c>
      <c r="Z21" s="240">
        <f t="shared" si="8"/>
        <v>-1239.1291587549495</v>
      </c>
      <c r="AA21" s="240">
        <f t="shared" si="9"/>
        <v>-1319.1194141576998</v>
      </c>
      <c r="AB21" s="240">
        <f t="shared" si="10"/>
        <v>-105.70419961544394</v>
      </c>
      <c r="AC21" s="240">
        <f t="shared" si="11"/>
        <v>-972.58670557540609</v>
      </c>
      <c r="AD21" s="240">
        <f t="shared" si="12"/>
        <v>-184.11579228068877</v>
      </c>
      <c r="AE21" s="240">
        <f t="shared" si="13"/>
        <v>-1406.4625659871381</v>
      </c>
      <c r="AF21" s="241">
        <f t="shared" si="14"/>
        <v>-38482.985151195229</v>
      </c>
      <c r="AH21" s="198" t="s">
        <v>15</v>
      </c>
      <c r="AI21" s="220">
        <f t="shared" si="15"/>
        <v>-9775.1898530820999</v>
      </c>
      <c r="AJ21" s="220">
        <f t="shared" si="16"/>
        <v>-1310.0992518592004</v>
      </c>
      <c r="AK21" s="220">
        <f t="shared" si="17"/>
        <v>-413.0430529183165</v>
      </c>
      <c r="AL21" s="220">
        <f t="shared" si="18"/>
        <v>-439.70647138589993</v>
      </c>
      <c r="AM21" s="220">
        <f t="shared" si="19"/>
        <v>-35.234733205147982</v>
      </c>
      <c r="AN21" s="220">
        <f t="shared" si="20"/>
        <v>-324.19556852513534</v>
      </c>
      <c r="AO21" s="220">
        <f t="shared" si="21"/>
        <v>-61.371930760229588</v>
      </c>
      <c r="AP21" s="220">
        <f t="shared" si="3"/>
        <v>-468.82085532904603</v>
      </c>
      <c r="AQ21" s="219">
        <f t="shared" si="22"/>
        <v>-12827.661717065077</v>
      </c>
    </row>
    <row r="22" spans="1:43" x14ac:dyDescent="0.2">
      <c r="A22" s="198" t="s">
        <v>16</v>
      </c>
      <c r="B22" s="199">
        <f>'Part 2017'!O$18*'CALCULO GARANTIA'!$N22</f>
        <v>11319733.235167166</v>
      </c>
      <c r="C22" s="199">
        <f>'Part 2017'!O$19*'CALCULO GARANTIA'!$N22</f>
        <v>1517103.4287341677</v>
      </c>
      <c r="D22" s="199">
        <f>'Part 2017'!O$20*'CALCULO GARANTIA'!$N22</f>
        <v>478306.53357596538</v>
      </c>
      <c r="E22" s="199">
        <f>'Part 2017'!O$21*'CALCULO GARANTIA'!$N22</f>
        <v>509182.94505509146</v>
      </c>
      <c r="F22" s="199">
        <f>'Part 2017'!O$22*'CALCULO GARANTIA'!$N22</f>
        <v>40802.049524265625</v>
      </c>
      <c r="G22" s="199">
        <f>'Part 2017'!O$23*'CALCULO GARANTIA'!$N22</f>
        <v>375420.5705345716</v>
      </c>
      <c r="H22" s="199">
        <f>'Part 2017'!O$24*'CALCULO GARANTIA'!$N22</f>
        <v>71069.093774573077</v>
      </c>
      <c r="I22" s="199">
        <f>+'Part 2017'!O$25*'CALCULO GARANTIA'!N22</f>
        <v>542897.59044776496</v>
      </c>
      <c r="J22" s="200">
        <f t="shared" si="4"/>
        <v>14854515.446813568</v>
      </c>
      <c r="L22" s="198" t="s">
        <v>16</v>
      </c>
      <c r="M22" s="218">
        <f>+'Distribución  1 Y 2 SEM'!AT22</f>
        <v>11379176.887872623</v>
      </c>
      <c r="N22" s="218">
        <f>+'Distribución  1 Y 2 SEM'!AU22</f>
        <v>1525070.2392112699</v>
      </c>
      <c r="O22" s="218">
        <f>+'Distribución  1 Y 2 SEM'!AV22</f>
        <v>480818.2789393905</v>
      </c>
      <c r="P22" s="218">
        <f>+'Distribución  1 Y 2 SEM'!AW22</f>
        <v>511856.83263888751</v>
      </c>
      <c r="Q22" s="218">
        <f>+'Distribución  1 Y 2 SEM'!AX22</f>
        <v>41016.314543697015</v>
      </c>
      <c r="R22" s="218">
        <f>+'Distribución  1 Y 2 SEM'!AY22</f>
        <v>377392.02777209826</v>
      </c>
      <c r="S22" s="218">
        <f>+'Distribución  1 Y 2 SEM'!AZ22</f>
        <v>71442.301026074609</v>
      </c>
      <c r="T22" s="218">
        <f>+'Distribución  1 Y 2 SEM'!BA22</f>
        <v>545748.52475432155</v>
      </c>
      <c r="U22" s="219">
        <f t="shared" si="5"/>
        <v>14932521.406758362</v>
      </c>
      <c r="W22" s="239" t="s">
        <v>16</v>
      </c>
      <c r="X22" s="240">
        <f t="shared" si="6"/>
        <v>-59443.652705457062</v>
      </c>
      <c r="Y22" s="240">
        <f t="shared" si="7"/>
        <v>-7966.8104771021754</v>
      </c>
      <c r="Z22" s="240">
        <f t="shared" si="8"/>
        <v>-2511.7453634251142</v>
      </c>
      <c r="AA22" s="240">
        <f t="shared" si="9"/>
        <v>-2673.8875837960513</v>
      </c>
      <c r="AB22" s="240">
        <f t="shared" si="10"/>
        <v>-214.2650194313901</v>
      </c>
      <c r="AC22" s="240">
        <f t="shared" si="11"/>
        <v>-1971.457237526658</v>
      </c>
      <c r="AD22" s="240">
        <f t="shared" si="12"/>
        <v>-373.20725150153157</v>
      </c>
      <c r="AE22" s="240">
        <f t="shared" si="13"/>
        <v>-2850.9343065565918</v>
      </c>
      <c r="AF22" s="241">
        <f t="shared" si="14"/>
        <v>-78005.959944796574</v>
      </c>
      <c r="AH22" s="198" t="s">
        <v>16</v>
      </c>
      <c r="AI22" s="220">
        <f t="shared" si="15"/>
        <v>-19814.550901819021</v>
      </c>
      <c r="AJ22" s="220">
        <f t="shared" si="16"/>
        <v>-2655.6034923673919</v>
      </c>
      <c r="AK22" s="220">
        <f t="shared" si="17"/>
        <v>-837.2484544750381</v>
      </c>
      <c r="AL22" s="220">
        <f t="shared" si="18"/>
        <v>-891.29586126535048</v>
      </c>
      <c r="AM22" s="220">
        <f t="shared" si="19"/>
        <v>-71.421673143796696</v>
      </c>
      <c r="AN22" s="220">
        <f t="shared" si="20"/>
        <v>-657.15241250888596</v>
      </c>
      <c r="AO22" s="220">
        <f t="shared" si="21"/>
        <v>-124.40241716717719</v>
      </c>
      <c r="AP22" s="220">
        <f t="shared" si="3"/>
        <v>-950.31143551886396</v>
      </c>
      <c r="AQ22" s="219">
        <f t="shared" si="22"/>
        <v>-26001.98664826552</v>
      </c>
    </row>
    <row r="23" spans="1:43" x14ac:dyDescent="0.2">
      <c r="A23" s="198" t="s">
        <v>17</v>
      </c>
      <c r="B23" s="199">
        <f>'Part 2017'!O$18*'CALCULO GARANTIA'!$N23</f>
        <v>99275578.942920461</v>
      </c>
      <c r="C23" s="199">
        <f>'Part 2017'!O$19*'CALCULO GARANTIA'!$N23</f>
        <v>13305200.579812957</v>
      </c>
      <c r="D23" s="199">
        <f>'Part 2017'!O$20*'CALCULO GARANTIA'!$N23</f>
        <v>4194812.4612526838</v>
      </c>
      <c r="E23" s="199">
        <f>'Part 2017'!O$21*'CALCULO GARANTIA'!$N23</f>
        <v>4465602.7317996211</v>
      </c>
      <c r="F23" s="199">
        <f>'Part 2017'!O$22*'CALCULO GARANTIA'!$N23</f>
        <v>357839.44766427734</v>
      </c>
      <c r="G23" s="199">
        <f>'Part 2017'!O$23*'CALCULO GARANTIA'!$N23</f>
        <v>3292488.7638794878</v>
      </c>
      <c r="H23" s="199">
        <f>'Part 2017'!O$24*'CALCULO GARANTIA'!$N23</f>
        <v>623285.48587172199</v>
      </c>
      <c r="I23" s="199">
        <f>+'Part 2017'!O$25*'CALCULO GARANTIA'!N23</f>
        <v>4761284.6944994694</v>
      </c>
      <c r="J23" s="200">
        <f t="shared" si="4"/>
        <v>130276093.10770068</v>
      </c>
      <c r="L23" s="198" t="s">
        <v>17</v>
      </c>
      <c r="M23" s="218">
        <f>+'Distribución  1 Y 2 SEM'!AT23</f>
        <v>99796907.751136765</v>
      </c>
      <c r="N23" s="218">
        <f>+'Distribución  1 Y 2 SEM'!AU23</f>
        <v>13375070.576394299</v>
      </c>
      <c r="O23" s="218">
        <f>+'Distribución  1 Y 2 SEM'!AV23</f>
        <v>4216840.8050246509</v>
      </c>
      <c r="P23" s="218">
        <f>+'Distribución  1 Y 2 SEM'!AW23</f>
        <v>4489053.0845945934</v>
      </c>
      <c r="Q23" s="218">
        <f>+'Distribución  1 Y 2 SEM'!AX23</f>
        <v>359718.5806269857</v>
      </c>
      <c r="R23" s="218">
        <f>+'Distribución  1 Y 2 SEM'!AY23</f>
        <v>3309778.7083110963</v>
      </c>
      <c r="S23" s="218">
        <f>+'Distribución  1 Y 2 SEM'!AZ23</f>
        <v>626558.56353077898</v>
      </c>
      <c r="T23" s="218">
        <f>+'Distribución  1 Y 2 SEM'!BA23</f>
        <v>4786287.7708027475</v>
      </c>
      <c r="U23" s="219">
        <f t="shared" si="5"/>
        <v>130960215.84042192</v>
      </c>
      <c r="W23" s="239" t="s">
        <v>17</v>
      </c>
      <c r="X23" s="240">
        <f t="shared" si="6"/>
        <v>-521328.80821630359</v>
      </c>
      <c r="Y23" s="240">
        <f t="shared" si="7"/>
        <v>-69869.996581342071</v>
      </c>
      <c r="Z23" s="240">
        <f t="shared" si="8"/>
        <v>-22028.343771967106</v>
      </c>
      <c r="AA23" s="240">
        <f t="shared" si="9"/>
        <v>-23450.352794972248</v>
      </c>
      <c r="AB23" s="240">
        <f t="shared" si="10"/>
        <v>-1879.1329627083614</v>
      </c>
      <c r="AC23" s="240">
        <f t="shared" si="11"/>
        <v>-17289.944431608543</v>
      </c>
      <c r="AD23" s="240">
        <f t="shared" si="12"/>
        <v>-3273.0776590569876</v>
      </c>
      <c r="AE23" s="240">
        <f t="shared" si="13"/>
        <v>-25003.076303278096</v>
      </c>
      <c r="AF23" s="241">
        <f t="shared" si="14"/>
        <v>-684122.732721237</v>
      </c>
      <c r="AH23" s="198" t="s">
        <v>17</v>
      </c>
      <c r="AI23" s="220">
        <f t="shared" si="15"/>
        <v>-173776.26940543452</v>
      </c>
      <c r="AJ23" s="220">
        <f t="shared" ref="AJ23:AJ57" si="23">+Y23/3</f>
        <v>-23289.998860447358</v>
      </c>
      <c r="AK23" s="220">
        <f t="shared" ref="AK23:AK57" si="24">+Z23/3</f>
        <v>-7342.7812573223682</v>
      </c>
      <c r="AL23" s="220">
        <f t="shared" ref="AL23:AL57" si="25">+AA23/3</f>
        <v>-7816.7842649907498</v>
      </c>
      <c r="AM23" s="220">
        <f t="shared" ref="AM23:AM57" si="26">+AB23/3</f>
        <v>-626.37765423612052</v>
      </c>
      <c r="AN23" s="220">
        <f t="shared" ref="AN23:AN57" si="27">+AC23/3</f>
        <v>-5763.3148105361806</v>
      </c>
      <c r="AO23" s="220">
        <f t="shared" si="21"/>
        <v>-1091.0258863523293</v>
      </c>
      <c r="AP23" s="220">
        <f t="shared" ref="AP23:AP57" si="28">+AE23/3</f>
        <v>-8334.3587677593659</v>
      </c>
      <c r="AQ23" s="219">
        <f t="shared" si="22"/>
        <v>-228040.910907079</v>
      </c>
    </row>
    <row r="24" spans="1:43" x14ac:dyDescent="0.2">
      <c r="A24" s="198" t="s">
        <v>18</v>
      </c>
      <c r="B24" s="199">
        <f>'Part 2017'!O$18*'CALCULO GARANTIA'!$N24</f>
        <v>106868744.72568117</v>
      </c>
      <c r="C24" s="199">
        <f>'Part 2017'!O$19*'CALCULO GARANTIA'!$N24</f>
        <v>14322858.646893997</v>
      </c>
      <c r="D24" s="199">
        <f>'Part 2017'!O$20*'CALCULO GARANTIA'!$N24</f>
        <v>4515655.7822893271</v>
      </c>
      <c r="E24" s="199">
        <f>'Part 2017'!O$21*'CALCULO GARANTIA'!$N24</f>
        <v>4807157.6461456707</v>
      </c>
      <c r="F24" s="199">
        <f>'Part 2017'!O$22*'CALCULO GARANTIA'!$N24</f>
        <v>385209.06140673283</v>
      </c>
      <c r="G24" s="199">
        <f>'Part 2017'!O$23*'CALCULO GARANTIA'!$N24</f>
        <v>3544317.1922625452</v>
      </c>
      <c r="H24" s="199">
        <f>'Part 2017'!O$24*'CALCULO GARANTIA'!$N24</f>
        <v>670957.93537648546</v>
      </c>
      <c r="I24" s="199">
        <f>+'Part 2017'!O$25*'CALCULO GARANTIA'!N24</f>
        <v>5125455.0615646904</v>
      </c>
      <c r="J24" s="200">
        <f t="shared" si="4"/>
        <v>140240356.05162063</v>
      </c>
      <c r="L24" s="198" t="s">
        <v>18</v>
      </c>
      <c r="M24" s="218">
        <f>+'Distribución  1 Y 2 SEM'!AT24</f>
        <v>107073346.96170937</v>
      </c>
      <c r="N24" s="218">
        <f>+'Distribución  1 Y 2 SEM'!AU24</f>
        <v>14350280.031069439</v>
      </c>
      <c r="O24" s="218">
        <f>+'Distribución  1 Y 2 SEM'!AV24</f>
        <v>4524301.0908176685</v>
      </c>
      <c r="P24" s="218">
        <f>+'Distribución  1 Y 2 SEM'!AW24</f>
        <v>4816361.0405138377</v>
      </c>
      <c r="Q24" s="218">
        <f>+'Distribución  1 Y 2 SEM'!AX24</f>
        <v>385946.55145122105</v>
      </c>
      <c r="R24" s="218">
        <f>+'Distribución  1 Y 2 SEM'!AY24</f>
        <v>3551102.8546617017</v>
      </c>
      <c r="S24" s="218">
        <f>+'Distribución  1 Y 2 SEM'!AZ24</f>
        <v>672242.49705269188</v>
      </c>
      <c r="T24" s="218">
        <f>+'Distribución  1 Y 2 SEM'!BA24</f>
        <v>5135267.8423636975</v>
      </c>
      <c r="U24" s="219">
        <f t="shared" si="5"/>
        <v>140508848.86963964</v>
      </c>
      <c r="W24" s="239" t="s">
        <v>18</v>
      </c>
      <c r="X24" s="240">
        <f t="shared" si="6"/>
        <v>-204602.23602819443</v>
      </c>
      <c r="Y24" s="240">
        <f t="shared" si="7"/>
        <v>-27421.384175442159</v>
      </c>
      <c r="Z24" s="240">
        <f t="shared" si="8"/>
        <v>-8645.3085283413529</v>
      </c>
      <c r="AA24" s="240">
        <f t="shared" si="9"/>
        <v>-9203.3943681670353</v>
      </c>
      <c r="AB24" s="240">
        <f t="shared" si="10"/>
        <v>-737.49004448822234</v>
      </c>
      <c r="AC24" s="240">
        <f t="shared" si="11"/>
        <v>-6785.6623991564848</v>
      </c>
      <c r="AD24" s="240">
        <f t="shared" si="12"/>
        <v>-1284.5616762064165</v>
      </c>
      <c r="AE24" s="240">
        <f t="shared" si="13"/>
        <v>-9812.7807990070432</v>
      </c>
      <c r="AF24" s="241">
        <f t="shared" si="14"/>
        <v>-268492.81801900314</v>
      </c>
      <c r="AH24" s="198" t="s">
        <v>18</v>
      </c>
      <c r="AI24" s="220">
        <f t="shared" si="15"/>
        <v>-68200.745342731476</v>
      </c>
      <c r="AJ24" s="220">
        <f t="shared" si="23"/>
        <v>-9140.4613918140531</v>
      </c>
      <c r="AK24" s="220">
        <f t="shared" si="24"/>
        <v>-2881.7695094471178</v>
      </c>
      <c r="AL24" s="220">
        <f t="shared" si="25"/>
        <v>-3067.7981227223449</v>
      </c>
      <c r="AM24" s="220">
        <f t="shared" si="26"/>
        <v>-245.83001482940745</v>
      </c>
      <c r="AN24" s="220">
        <f t="shared" si="27"/>
        <v>-2261.8874663854949</v>
      </c>
      <c r="AO24" s="220">
        <f t="shared" si="21"/>
        <v>-428.18722540213884</v>
      </c>
      <c r="AP24" s="220">
        <f t="shared" si="28"/>
        <v>-3270.9269330023476</v>
      </c>
      <c r="AQ24" s="219">
        <f t="shared" si="22"/>
        <v>-89497.60600633439</v>
      </c>
    </row>
    <row r="25" spans="1:43" x14ac:dyDescent="0.2">
      <c r="A25" s="198" t="s">
        <v>19</v>
      </c>
      <c r="B25" s="199">
        <f>'Part 2017'!O$18*'CALCULO GARANTIA'!$N25</f>
        <v>19080800.739988383</v>
      </c>
      <c r="C25" s="199">
        <f>'Part 2017'!O$19*'CALCULO GARANTIA'!$N25</f>
        <v>2557264.1708285213</v>
      </c>
      <c r="D25" s="199">
        <f>'Part 2017'!O$20*'CALCULO GARANTIA'!$N25</f>
        <v>806244.41143579478</v>
      </c>
      <c r="E25" s="199">
        <f>'Part 2017'!O$21*'CALCULO GARANTIA'!$N25</f>
        <v>858290.39544969238</v>
      </c>
      <c r="F25" s="199">
        <f>'Part 2017'!O$22*'CALCULO GARANTIA'!$N25</f>
        <v>68776.866078165389</v>
      </c>
      <c r="G25" s="199">
        <f>'Part 2017'!O$23*'CALCULO GARANTIA'!$N25</f>
        <v>632817.48352589412</v>
      </c>
      <c r="H25" s="199">
        <f>'Part 2017'!O$24*'CALCULO GARANTIA'!$N25</f>
        <v>119795.68678096608</v>
      </c>
      <c r="I25" s="199">
        <f>+'Part 2017'!O$25*'CALCULO GARANTIA'!N25</f>
        <v>915120.57133744331</v>
      </c>
      <c r="J25" s="200">
        <f t="shared" si="4"/>
        <v>25039110.325424857</v>
      </c>
      <c r="L25" s="198" t="s">
        <v>19</v>
      </c>
      <c r="M25" s="218">
        <f>+'Distribución  1 Y 2 SEM'!AT25</f>
        <v>19181000.317925975</v>
      </c>
      <c r="N25" s="218">
        <f>+'Distribución  1 Y 2 SEM'!AU25</f>
        <v>2570693.2084293882</v>
      </c>
      <c r="O25" s="218">
        <f>+'Distribución  1 Y 2 SEM'!AV25</f>
        <v>810478.26675671467</v>
      </c>
      <c r="P25" s="218">
        <f>+'Distribución  1 Y 2 SEM'!AW25</f>
        <v>862797.5613985362</v>
      </c>
      <c r="Q25" s="218">
        <f>+'Distribución  1 Y 2 SEM'!AX25</f>
        <v>69138.03608600788</v>
      </c>
      <c r="R25" s="218">
        <f>+'Distribución  1 Y 2 SEM'!AY25</f>
        <v>636140.61684848776</v>
      </c>
      <c r="S25" s="218">
        <f>+'Distribución  1 Y 2 SEM'!AZ25</f>
        <v>120424.77344340581</v>
      </c>
      <c r="T25" s="218">
        <f>+'Distribución  1 Y 2 SEM'!BA25</f>
        <v>919926.17128366849</v>
      </c>
      <c r="U25" s="219">
        <f t="shared" si="5"/>
        <v>25170598.952172183</v>
      </c>
      <c r="W25" s="239" t="s">
        <v>19</v>
      </c>
      <c r="X25" s="240">
        <f t="shared" si="6"/>
        <v>-100199.57793759182</v>
      </c>
      <c r="Y25" s="240">
        <f t="shared" si="7"/>
        <v>-13429.037600866985</v>
      </c>
      <c r="Z25" s="240">
        <f t="shared" si="8"/>
        <v>-4233.8553209198872</v>
      </c>
      <c r="AA25" s="240">
        <f t="shared" si="9"/>
        <v>-4507.1659488438163</v>
      </c>
      <c r="AB25" s="240">
        <f t="shared" si="10"/>
        <v>-361.17000784249103</v>
      </c>
      <c r="AC25" s="240">
        <f t="shared" si="11"/>
        <v>-3323.1333225936396</v>
      </c>
      <c r="AD25" s="240">
        <f t="shared" si="12"/>
        <v>-629.0866624397313</v>
      </c>
      <c r="AE25" s="240">
        <f t="shared" si="13"/>
        <v>-4805.5999462251784</v>
      </c>
      <c r="AF25" s="241">
        <f t="shared" si="14"/>
        <v>-131488.62674732355</v>
      </c>
      <c r="AH25" s="198" t="s">
        <v>19</v>
      </c>
      <c r="AI25" s="220">
        <f t="shared" si="15"/>
        <v>-33399.859312530607</v>
      </c>
      <c r="AJ25" s="220">
        <f t="shared" si="23"/>
        <v>-4476.3458669556612</v>
      </c>
      <c r="AK25" s="220">
        <f t="shared" si="24"/>
        <v>-1411.2851069732958</v>
      </c>
      <c r="AL25" s="220">
        <f t="shared" si="25"/>
        <v>-1502.3886496146054</v>
      </c>
      <c r="AM25" s="220">
        <f t="shared" si="26"/>
        <v>-120.39000261416368</v>
      </c>
      <c r="AN25" s="220">
        <f t="shared" si="27"/>
        <v>-1107.7111075312132</v>
      </c>
      <c r="AO25" s="220">
        <f t="shared" si="21"/>
        <v>-209.69555414657711</v>
      </c>
      <c r="AP25" s="220">
        <f t="shared" si="28"/>
        <v>-1601.8666487417261</v>
      </c>
      <c r="AQ25" s="219">
        <f t="shared" si="22"/>
        <v>-43829.542249107857</v>
      </c>
    </row>
    <row r="26" spans="1:43" x14ac:dyDescent="0.2">
      <c r="A26" s="198" t="s">
        <v>20</v>
      </c>
      <c r="B26" s="199">
        <f>'Part 2017'!O$18*'CALCULO GARANTIA'!$N26</f>
        <v>260823253.06299686</v>
      </c>
      <c r="C26" s="199">
        <f>'Part 2017'!O$19*'CALCULO GARANTIA'!$N26</f>
        <v>34956287.687607206</v>
      </c>
      <c r="D26" s="199">
        <f>'Part 2017'!O$20*'CALCULO GARANTIA'!$N26</f>
        <v>11020883.925161378</v>
      </c>
      <c r="E26" s="199">
        <f>'Part 2017'!O$21*'CALCULO GARANTIA'!$N26</f>
        <v>11732321.722995525</v>
      </c>
      <c r="F26" s="199">
        <f>'Part 2017'!O$22*'CALCULO GARANTIA'!$N26</f>
        <v>940139.05340935395</v>
      </c>
      <c r="G26" s="199">
        <f>'Part 2017'!O$23*'CALCULO GARANTIA'!$N26</f>
        <v>8650240.4640940465</v>
      </c>
      <c r="H26" s="199">
        <f>'Part 2017'!O$24*'CALCULO GARANTIA'!$N26</f>
        <v>1637536.1367117576</v>
      </c>
      <c r="I26" s="199">
        <f>+'Part 2017'!O$25*'CALCULO GARANTIA'!N26</f>
        <v>12509156.592201047</v>
      </c>
      <c r="J26" s="200">
        <f t="shared" si="4"/>
        <v>342269818.64517719</v>
      </c>
      <c r="L26" s="198" t="s">
        <v>20</v>
      </c>
      <c r="M26" s="218">
        <f>+'Distribución  1 Y 2 SEM'!AT26</f>
        <v>261413120.7892336</v>
      </c>
      <c r="N26" s="218">
        <f>+'Distribución  1 Y 2 SEM'!AU26</f>
        <v>35035343.468461931</v>
      </c>
      <c r="O26" s="218">
        <f>+'Distribución  1 Y 2 SEM'!AV26</f>
        <v>11045808.327666562</v>
      </c>
      <c r="P26" s="218">
        <f>+'Distribución  1 Y 2 SEM'!AW26</f>
        <v>11758855.08555791</v>
      </c>
      <c r="Q26" s="218">
        <f>+'Distribución  1 Y 2 SEM'!AX26</f>
        <v>942265.23533243185</v>
      </c>
      <c r="R26" s="218">
        <f>+'Distribución  1 Y 2 SEM'!AY26</f>
        <v>8669803.5115372259</v>
      </c>
      <c r="S26" s="218">
        <f>+'Distribución  1 Y 2 SEM'!AZ26</f>
        <v>1641239.5247580656</v>
      </c>
      <c r="T26" s="218">
        <f>+'Distribución  1 Y 2 SEM'!BA26</f>
        <v>12537446.814294085</v>
      </c>
      <c r="U26" s="219">
        <f t="shared" si="5"/>
        <v>343043882.7568419</v>
      </c>
      <c r="W26" s="239" t="s">
        <v>20</v>
      </c>
      <c r="X26" s="240">
        <f t="shared" si="6"/>
        <v>-589867.72623673081</v>
      </c>
      <c r="Y26" s="240">
        <f t="shared" si="7"/>
        <v>-79055.780854724348</v>
      </c>
      <c r="Z26" s="240">
        <f t="shared" si="8"/>
        <v>-24924.402505183592</v>
      </c>
      <c r="AA26" s="240">
        <f t="shared" si="9"/>
        <v>-26533.362562384456</v>
      </c>
      <c r="AB26" s="240">
        <f t="shared" si="10"/>
        <v>-2126.1819230779074</v>
      </c>
      <c r="AC26" s="240">
        <f t="shared" si="11"/>
        <v>-19563.047443179414</v>
      </c>
      <c r="AD26" s="240">
        <f t="shared" si="12"/>
        <v>-3703.3880463079549</v>
      </c>
      <c r="AE26" s="240">
        <f t="shared" si="13"/>
        <v>-28290.222093038261</v>
      </c>
      <c r="AF26" s="241">
        <f t="shared" si="14"/>
        <v>-774064.11166462675</v>
      </c>
      <c r="AH26" s="198" t="s">
        <v>20</v>
      </c>
      <c r="AI26" s="220">
        <f t="shared" si="15"/>
        <v>-196622.5754122436</v>
      </c>
      <c r="AJ26" s="220">
        <f t="shared" si="23"/>
        <v>-26351.926951574784</v>
      </c>
      <c r="AK26" s="220">
        <f t="shared" si="24"/>
        <v>-8308.1341683945302</v>
      </c>
      <c r="AL26" s="220">
        <f t="shared" si="25"/>
        <v>-8844.4541874614861</v>
      </c>
      <c r="AM26" s="220">
        <f t="shared" si="26"/>
        <v>-708.7273076926358</v>
      </c>
      <c r="AN26" s="220">
        <f t="shared" si="27"/>
        <v>-6521.0158143931376</v>
      </c>
      <c r="AO26" s="220">
        <f t="shared" si="21"/>
        <v>-1234.4626821026516</v>
      </c>
      <c r="AP26" s="220">
        <f t="shared" si="28"/>
        <v>-9430.074031012753</v>
      </c>
      <c r="AQ26" s="219">
        <f t="shared" si="22"/>
        <v>-258021.37055487558</v>
      </c>
    </row>
    <row r="27" spans="1:43" x14ac:dyDescent="0.2">
      <c r="A27" s="198" t="s">
        <v>21</v>
      </c>
      <c r="B27" s="199">
        <f>'Part 2017'!O$18*'CALCULO GARANTIA'!$N27</f>
        <v>38509567.540760323</v>
      </c>
      <c r="C27" s="199">
        <f>'Part 2017'!O$19*'CALCULO GARANTIA'!$N27</f>
        <v>5161163.760790227</v>
      </c>
      <c r="D27" s="199">
        <f>'Part 2017'!O$20*'CALCULO GARANTIA'!$N27</f>
        <v>1627191.8584359263</v>
      </c>
      <c r="E27" s="199">
        <f>'Part 2017'!O$21*'CALCULO GARANTIA'!$N27</f>
        <v>1732232.9604274218</v>
      </c>
      <c r="F27" s="199">
        <f>'Part 2017'!O$22*'CALCULO GARANTIA'!$N27</f>
        <v>138807.97800735015</v>
      </c>
      <c r="G27" s="199">
        <f>'Part 2017'!O$23*'CALCULO GARANTIA'!$N27</f>
        <v>1277175.3111881844</v>
      </c>
      <c r="H27" s="199">
        <f>'Part 2017'!O$24*'CALCULO GARANTIA'!$N27</f>
        <v>241776.02156471083</v>
      </c>
      <c r="I27" s="199">
        <f>+'Part 2017'!O$25*'CALCULO GARANTIA'!N27</f>
        <v>1846929.6928405485</v>
      </c>
      <c r="J27" s="200">
        <f t="shared" si="4"/>
        <v>50534845.124014691</v>
      </c>
      <c r="L27" s="198" t="s">
        <v>21</v>
      </c>
      <c r="M27" s="218">
        <f>+'Distribución  1 Y 2 SEM'!AT27</f>
        <v>38711793.981187262</v>
      </c>
      <c r="N27" s="218">
        <f>+'Distribución  1 Y 2 SEM'!AU27</f>
        <v>5188266.7339591775</v>
      </c>
      <c r="O27" s="218">
        <f>+'Distribución  1 Y 2 SEM'!AV27</f>
        <v>1635736.7795668868</v>
      </c>
      <c r="P27" s="218">
        <f>+'Distribución  1 Y 2 SEM'!AW27</f>
        <v>1741329.487029718</v>
      </c>
      <c r="Q27" s="218">
        <f>+'Distribución  1 Y 2 SEM'!AX27</f>
        <v>139536.90448167568</v>
      </c>
      <c r="R27" s="218">
        <f>+'Distribución  1 Y 2 SEM'!AY27</f>
        <v>1283882.1799866818</v>
      </c>
      <c r="S27" s="218">
        <f>+'Distribución  1 Y 2 SEM'!AZ27</f>
        <v>243045.66719679607</v>
      </c>
      <c r="T27" s="218">
        <f>+'Distribución  1 Y 2 SEM'!BA27</f>
        <v>1856628.5298141558</v>
      </c>
      <c r="U27" s="219">
        <f t="shared" si="5"/>
        <v>50800220.263222352</v>
      </c>
      <c r="W27" s="239" t="s">
        <v>21</v>
      </c>
      <c r="X27" s="240">
        <f t="shared" si="6"/>
        <v>-202226.44042693824</v>
      </c>
      <c r="Y27" s="240">
        <f t="shared" si="7"/>
        <v>-27102.973168950528</v>
      </c>
      <c r="Z27" s="240">
        <f t="shared" si="8"/>
        <v>-8544.9211309605744</v>
      </c>
      <c r="AA27" s="240">
        <f t="shared" si="9"/>
        <v>-9096.5266022961587</v>
      </c>
      <c r="AB27" s="240">
        <f t="shared" si="10"/>
        <v>-728.92647432553349</v>
      </c>
      <c r="AC27" s="240">
        <f t="shared" si="11"/>
        <v>-6706.8687984973658</v>
      </c>
      <c r="AD27" s="240">
        <f t="shared" si="12"/>
        <v>-1269.6456320852449</v>
      </c>
      <c r="AE27" s="240">
        <f t="shared" si="13"/>
        <v>-9698.8369736073073</v>
      </c>
      <c r="AF27" s="241">
        <f t="shared" si="14"/>
        <v>-265375.13920766092</v>
      </c>
      <c r="AH27" s="198" t="s">
        <v>21</v>
      </c>
      <c r="AI27" s="220">
        <f t="shared" si="15"/>
        <v>-67408.813475646079</v>
      </c>
      <c r="AJ27" s="220">
        <f t="shared" si="23"/>
        <v>-9034.3243896501754</v>
      </c>
      <c r="AK27" s="220">
        <f t="shared" si="24"/>
        <v>-2848.3070436535249</v>
      </c>
      <c r="AL27" s="220">
        <f t="shared" si="25"/>
        <v>-3032.1755340987197</v>
      </c>
      <c r="AM27" s="220">
        <f t="shared" si="26"/>
        <v>-242.9754914418445</v>
      </c>
      <c r="AN27" s="220">
        <f t="shared" si="27"/>
        <v>-2235.6229328324553</v>
      </c>
      <c r="AO27" s="220">
        <f t="shared" si="21"/>
        <v>-423.21521069508162</v>
      </c>
      <c r="AP27" s="220">
        <f t="shared" si="28"/>
        <v>-3232.9456578691024</v>
      </c>
      <c r="AQ27" s="219">
        <f t="shared" si="22"/>
        <v>-88458.379735886978</v>
      </c>
    </row>
    <row r="28" spans="1:43" x14ac:dyDescent="0.2">
      <c r="A28" s="198" t="s">
        <v>22</v>
      </c>
      <c r="B28" s="199">
        <f>'Part 2017'!O$18*'CALCULO GARANTIA'!$N28</f>
        <v>6176951.0235867873</v>
      </c>
      <c r="C28" s="199">
        <f>'Part 2017'!O$19*'CALCULO GARANTIA'!$N28</f>
        <v>827852.86387256044</v>
      </c>
      <c r="D28" s="199">
        <f>'Part 2017'!O$20*'CALCULO GARANTIA'!$N28</f>
        <v>261002.26664190256</v>
      </c>
      <c r="E28" s="199">
        <f>'Part 2017'!O$21*'CALCULO GARANTIA'!$N28</f>
        <v>277850.90410785947</v>
      </c>
      <c r="F28" s="199">
        <f>'Part 2017'!O$22*'CALCULO GARANTIA'!$N28</f>
        <v>22264.858750412892</v>
      </c>
      <c r="G28" s="199">
        <f>'Part 2017'!O$23*'CALCULO GARANTIA'!$N28</f>
        <v>204859.4634928967</v>
      </c>
      <c r="H28" s="199">
        <f>'Part 2017'!O$24*'CALCULO GARANTIA'!$N28</f>
        <v>38780.976761220612</v>
      </c>
      <c r="I28" s="199">
        <f>+'Part 2017'!O$25*'CALCULO GARANTIA'!N28</f>
        <v>296248.3088029768</v>
      </c>
      <c r="J28" s="200">
        <f t="shared" si="4"/>
        <v>8105810.6660166178</v>
      </c>
      <c r="L28" s="198" t="s">
        <v>22</v>
      </c>
      <c r="M28" s="218">
        <f>+'Distribución  1 Y 2 SEM'!AT28</f>
        <v>6209388.2307008188</v>
      </c>
      <c r="N28" s="218">
        <f>+'Distribución  1 Y 2 SEM'!AU28</f>
        <v>832200.19230415055</v>
      </c>
      <c r="O28" s="218">
        <f>+'Distribución  1 Y 2 SEM'!AV28</f>
        <v>262372.8756281106</v>
      </c>
      <c r="P28" s="218">
        <f>+'Distribución  1 Y 2 SEM'!AW28</f>
        <v>279309.99084643845</v>
      </c>
      <c r="Q28" s="218">
        <f>+'Distribución  1 Y 2 SEM'!AX28</f>
        <v>22381.778867132944</v>
      </c>
      <c r="R28" s="218">
        <f>+'Distribución  1 Y 2 SEM'!AY28</f>
        <v>205935.24810268462</v>
      </c>
      <c r="S28" s="218">
        <f>+'Distribución  1 Y 2 SEM'!AZ28</f>
        <v>38984.628460980683</v>
      </c>
      <c r="T28" s="218">
        <f>+'Distribución  1 Y 2 SEM'!BA28</f>
        <v>297804.00638146332</v>
      </c>
      <c r="U28" s="219">
        <f t="shared" si="5"/>
        <v>8148376.95129178</v>
      </c>
      <c r="W28" s="239" t="s">
        <v>22</v>
      </c>
      <c r="X28" s="240">
        <f t="shared" si="6"/>
        <v>-32437.207114031538</v>
      </c>
      <c r="Y28" s="240">
        <f t="shared" si="7"/>
        <v>-4347.328431590111</v>
      </c>
      <c r="Z28" s="240">
        <f t="shared" si="8"/>
        <v>-1370.6089862080407</v>
      </c>
      <c r="AA28" s="240">
        <f t="shared" si="9"/>
        <v>-1459.0867385789752</v>
      </c>
      <c r="AB28" s="240">
        <f t="shared" si="10"/>
        <v>-116.92011672005174</v>
      </c>
      <c r="AC28" s="240">
        <f t="shared" si="11"/>
        <v>-1075.7846097879228</v>
      </c>
      <c r="AD28" s="240">
        <f t="shared" si="12"/>
        <v>-203.65169976007019</v>
      </c>
      <c r="AE28" s="240">
        <f t="shared" si="13"/>
        <v>-1555.6975784865208</v>
      </c>
      <c r="AF28" s="241">
        <f t="shared" si="14"/>
        <v>-42566.285275163231</v>
      </c>
      <c r="AH28" s="198" t="s">
        <v>22</v>
      </c>
      <c r="AI28" s="220">
        <f t="shared" si="15"/>
        <v>-10812.402371343846</v>
      </c>
      <c r="AJ28" s="220">
        <f t="shared" si="23"/>
        <v>-1449.1094771967037</v>
      </c>
      <c r="AK28" s="220">
        <f t="shared" si="24"/>
        <v>-456.86966206934693</v>
      </c>
      <c r="AL28" s="220">
        <f t="shared" si="25"/>
        <v>-486.36224619299173</v>
      </c>
      <c r="AM28" s="220">
        <f t="shared" si="26"/>
        <v>-38.973372240017248</v>
      </c>
      <c r="AN28" s="220">
        <f t="shared" si="27"/>
        <v>-358.59486992930761</v>
      </c>
      <c r="AO28" s="220">
        <f t="shared" si="21"/>
        <v>-67.883899920023396</v>
      </c>
      <c r="AP28" s="220">
        <f t="shared" si="28"/>
        <v>-518.56585949550697</v>
      </c>
      <c r="AQ28" s="219">
        <f t="shared" si="22"/>
        <v>-14188.761758387744</v>
      </c>
    </row>
    <row r="29" spans="1:43" x14ac:dyDescent="0.2">
      <c r="A29" s="198" t="s">
        <v>23</v>
      </c>
      <c r="B29" s="199">
        <f>'Part 2017'!O$18*'CALCULO GARANTIA'!$N29</f>
        <v>28265971.168902587</v>
      </c>
      <c r="C29" s="199">
        <f>'Part 2017'!O$19*'CALCULO GARANTIA'!$N29</f>
        <v>3788287.3108369657</v>
      </c>
      <c r="D29" s="199">
        <f>'Part 2017'!O$20*'CALCULO GARANTIA'!$N29</f>
        <v>1194356.6519707227</v>
      </c>
      <c r="E29" s="199">
        <f>'Part 2017'!O$21*'CALCULO GARANTIA'!$N29</f>
        <v>1271456.6806142214</v>
      </c>
      <c r="F29" s="199">
        <f>'Part 2017'!O$22*'CALCULO GARANTIA'!$N29</f>
        <v>101884.87056408939</v>
      </c>
      <c r="G29" s="199">
        <f>'Part 2017'!O$23*'CALCULO GARANTIA'!$N29</f>
        <v>937444.97352427687</v>
      </c>
      <c r="H29" s="199">
        <f>'Part 2017'!O$24*'CALCULO GARANTIA'!$N29</f>
        <v>177463.27708423696</v>
      </c>
      <c r="I29" s="199">
        <f>+'Part 2017'!O$25*'CALCULO GARANTIA'!N29</f>
        <v>1355643.929097998</v>
      </c>
      <c r="J29" s="200">
        <f t="shared" si="4"/>
        <v>37092508.862595096</v>
      </c>
      <c r="L29" s="198" t="s">
        <v>23</v>
      </c>
      <c r="M29" s="218">
        <f>+'Distribución  1 Y 2 SEM'!AT29</f>
        <v>28414405.106226016</v>
      </c>
      <c r="N29" s="218">
        <f>+'Distribución  1 Y 2 SEM'!AU29</f>
        <v>3808180.8569635018</v>
      </c>
      <c r="O29" s="218">
        <f>+'Distribución  1 Y 2 SEM'!AV29</f>
        <v>1200628.6126743224</v>
      </c>
      <c r="P29" s="218">
        <f>+'Distribución  1 Y 2 SEM'!AW29</f>
        <v>1278133.5189974494</v>
      </c>
      <c r="Q29" s="218">
        <f>+'Distribución  1 Y 2 SEM'!AX29</f>
        <v>102419.90162320806</v>
      </c>
      <c r="R29" s="218">
        <f>+'Distribución  1 Y 2 SEM'!AY29</f>
        <v>942367.80626944546</v>
      </c>
      <c r="S29" s="218">
        <f>+'Distribución  1 Y 2 SEM'!AZ29</f>
        <v>178395.19528335097</v>
      </c>
      <c r="T29" s="218">
        <f>+'Distribución  1 Y 2 SEM'!BA29</f>
        <v>1362762.8624897506</v>
      </c>
      <c r="U29" s="219">
        <f t="shared" si="5"/>
        <v>37287293.860527039</v>
      </c>
      <c r="W29" s="239" t="s">
        <v>23</v>
      </c>
      <c r="X29" s="240">
        <f t="shared" si="6"/>
        <v>-148433.93732342869</v>
      </c>
      <c r="Y29" s="240">
        <f t="shared" si="7"/>
        <v>-19893.546126536094</v>
      </c>
      <c r="Z29" s="240">
        <f t="shared" si="8"/>
        <v>-6271.9607035997324</v>
      </c>
      <c r="AA29" s="240">
        <f t="shared" si="9"/>
        <v>-6676.8383832280524</v>
      </c>
      <c r="AB29" s="240">
        <f t="shared" si="10"/>
        <v>-535.03105911867169</v>
      </c>
      <c r="AC29" s="240">
        <f t="shared" si="11"/>
        <v>-4922.8327451685909</v>
      </c>
      <c r="AD29" s="240">
        <f t="shared" si="12"/>
        <v>-931.91819911400671</v>
      </c>
      <c r="AE29" s="240">
        <f t="shared" si="13"/>
        <v>-7118.9333917526528</v>
      </c>
      <c r="AF29" s="241">
        <f t="shared" si="14"/>
        <v>-194784.99793194651</v>
      </c>
      <c r="AH29" s="198" t="s">
        <v>23</v>
      </c>
      <c r="AI29" s="220">
        <f t="shared" si="15"/>
        <v>-49477.979107809566</v>
      </c>
      <c r="AJ29" s="220">
        <f t="shared" si="23"/>
        <v>-6631.1820421786979</v>
      </c>
      <c r="AK29" s="220">
        <f t="shared" si="24"/>
        <v>-2090.6535678665773</v>
      </c>
      <c r="AL29" s="220">
        <f t="shared" si="25"/>
        <v>-2225.612794409351</v>
      </c>
      <c r="AM29" s="220">
        <f t="shared" si="26"/>
        <v>-178.34368637289057</v>
      </c>
      <c r="AN29" s="220">
        <f t="shared" si="27"/>
        <v>-1640.9442483895302</v>
      </c>
      <c r="AO29" s="220">
        <f t="shared" si="21"/>
        <v>-310.6393997046689</v>
      </c>
      <c r="AP29" s="220">
        <f t="shared" si="28"/>
        <v>-2372.9777972508841</v>
      </c>
      <c r="AQ29" s="219">
        <f t="shared" si="22"/>
        <v>-64928.332643982169</v>
      </c>
    </row>
    <row r="30" spans="1:43" x14ac:dyDescent="0.2">
      <c r="A30" s="198" t="s">
        <v>24</v>
      </c>
      <c r="B30" s="199">
        <f>'Part 2017'!O$18*'CALCULO GARANTIA'!$N30</f>
        <v>27225957.224856142</v>
      </c>
      <c r="C30" s="199">
        <f>'Part 2017'!O$19*'CALCULO GARANTIA'!$N30</f>
        <v>3648901.6303032222</v>
      </c>
      <c r="D30" s="199">
        <f>'Part 2017'!O$20*'CALCULO GARANTIA'!$N30</f>
        <v>1150411.6707496014</v>
      </c>
      <c r="E30" s="199">
        <f>'Part 2017'!O$21*'CALCULO GARANTIA'!$N30</f>
        <v>1224674.8923930335</v>
      </c>
      <c r="F30" s="199">
        <f>'Part 2017'!O$22*'CALCULO GARANTIA'!$N30</f>
        <v>98136.133772388552</v>
      </c>
      <c r="G30" s="199">
        <f>'Part 2017'!O$23*'CALCULO GARANTIA'!$N30</f>
        <v>902952.7624335743</v>
      </c>
      <c r="H30" s="199">
        <f>'Part 2017'!O$24*'CALCULO GARANTIA'!$N30</f>
        <v>170933.71963082679</v>
      </c>
      <c r="I30" s="199">
        <f>+'Part 2017'!O$25*'CALCULO GARANTIA'!N30</f>
        <v>1305764.5677628054</v>
      </c>
      <c r="J30" s="200">
        <f t="shared" si="4"/>
        <v>35727732.601901598</v>
      </c>
      <c r="L30" s="198" t="s">
        <v>24</v>
      </c>
      <c r="M30" s="218">
        <f>+'Distribución  1 Y 2 SEM'!AT30</f>
        <v>27368929.705940768</v>
      </c>
      <c r="N30" s="218">
        <f>+'Distribución  1 Y 2 SEM'!AU30</f>
        <v>3668063.2162489281</v>
      </c>
      <c r="O30" s="218">
        <f>+'Distribución  1 Y 2 SEM'!AV30</f>
        <v>1156452.8618628241</v>
      </c>
      <c r="P30" s="218">
        <f>+'Distribución  1 Y 2 SEM'!AW30</f>
        <v>1231106.0641766882</v>
      </c>
      <c r="Q30" s="218">
        <f>+'Distribución  1 Y 2 SEM'!AX30</f>
        <v>98651.478978201267</v>
      </c>
      <c r="R30" s="218">
        <f>+'Distribución  1 Y 2 SEM'!AY30</f>
        <v>907694.46520204435</v>
      </c>
      <c r="S30" s="218">
        <f>+'Distribución  1 Y 2 SEM'!AZ30</f>
        <v>171831.34897016667</v>
      </c>
      <c r="T30" s="218">
        <f>+'Distribución  1 Y 2 SEM'!BA30</f>
        <v>1312621.5681769177</v>
      </c>
      <c r="U30" s="219">
        <f t="shared" si="5"/>
        <v>35915350.709556542</v>
      </c>
      <c r="W30" s="239" t="s">
        <v>24</v>
      </c>
      <c r="X30" s="240">
        <f t="shared" si="6"/>
        <v>-142972.48108462617</v>
      </c>
      <c r="Y30" s="240">
        <f t="shared" si="7"/>
        <v>-19161.585945705883</v>
      </c>
      <c r="Z30" s="240">
        <f t="shared" si="8"/>
        <v>-6041.1911132226232</v>
      </c>
      <c r="AA30" s="240">
        <f t="shared" si="9"/>
        <v>-6431.1717836547177</v>
      </c>
      <c r="AB30" s="240">
        <f t="shared" si="10"/>
        <v>-515.34520581271499</v>
      </c>
      <c r="AC30" s="240">
        <f t="shared" si="11"/>
        <v>-4741.7027684700442</v>
      </c>
      <c r="AD30" s="240">
        <f t="shared" si="12"/>
        <v>-897.62933933988097</v>
      </c>
      <c r="AE30" s="240">
        <f t="shared" si="13"/>
        <v>-6857.00041411235</v>
      </c>
      <c r="AF30" s="241">
        <f t="shared" si="14"/>
        <v>-187618.10765494438</v>
      </c>
      <c r="AH30" s="198" t="s">
        <v>24</v>
      </c>
      <c r="AI30" s="220">
        <f t="shared" si="15"/>
        <v>-47657.493694875389</v>
      </c>
      <c r="AJ30" s="220">
        <f t="shared" si="23"/>
        <v>-6387.1953152352944</v>
      </c>
      <c r="AK30" s="220">
        <f t="shared" si="24"/>
        <v>-2013.7303710742078</v>
      </c>
      <c r="AL30" s="220">
        <f t="shared" si="25"/>
        <v>-2143.7239278849061</v>
      </c>
      <c r="AM30" s="220">
        <f t="shared" si="26"/>
        <v>-171.78173527090499</v>
      </c>
      <c r="AN30" s="220">
        <f t="shared" si="27"/>
        <v>-1580.5675894900148</v>
      </c>
      <c r="AO30" s="220">
        <f t="shared" si="21"/>
        <v>-299.20977977996034</v>
      </c>
      <c r="AP30" s="220">
        <f t="shared" si="28"/>
        <v>-2285.6668047041167</v>
      </c>
      <c r="AQ30" s="219">
        <f t="shared" si="22"/>
        <v>-62539.369218314787</v>
      </c>
    </row>
    <row r="31" spans="1:43" x14ac:dyDescent="0.2">
      <c r="A31" s="198" t="s">
        <v>25</v>
      </c>
      <c r="B31" s="199">
        <f>'Part 2017'!O$18*'CALCULO GARANTIA'!$N31</f>
        <v>438993367.04065937</v>
      </c>
      <c r="C31" s="199">
        <f>'Part 2017'!O$19*'CALCULO GARANTIA'!$N31</f>
        <v>58835162.321659259</v>
      </c>
      <c r="D31" s="199">
        <f>'Part 2017'!O$20*'CALCULO GARANTIA'!$N31</f>
        <v>18549323.671315156</v>
      </c>
      <c r="E31" s="199">
        <f>'Part 2017'!O$21*'CALCULO GARANTIA'!$N31</f>
        <v>19746749.401741769</v>
      </c>
      <c r="F31" s="199">
        <f>'Part 2017'!O$22*'CALCULO GARANTIA'!$N31</f>
        <v>1582354.347995603</v>
      </c>
      <c r="G31" s="199">
        <f>'Part 2017'!O$23*'CALCULO GARANTIA'!$N31</f>
        <v>14559277.757826341</v>
      </c>
      <c r="H31" s="199">
        <f>'Part 2017'!O$24*'CALCULO GARANTIA'!$N31</f>
        <v>2756148.0575975305</v>
      </c>
      <c r="I31" s="199">
        <f>+'Part 2017'!O$25*'CALCULO GARANTIA'!N31</f>
        <v>21054245.381729238</v>
      </c>
      <c r="J31" s="200">
        <f t="shared" si="4"/>
        <v>576076627.98052418</v>
      </c>
      <c r="L31" s="198" t="s">
        <v>25</v>
      </c>
      <c r="M31" s="218">
        <f>+'Distribución  1 Y 2 SEM'!AT31</f>
        <v>441298666.00029325</v>
      </c>
      <c r="N31" s="218">
        <f>+'Distribución  1 Y 2 SEM'!AU31</f>
        <v>59144125.164092027</v>
      </c>
      <c r="O31" s="218">
        <f>+'Distribución  1 Y 2 SEM'!AV31</f>
        <v>18646732.287872761</v>
      </c>
      <c r="P31" s="218">
        <f>+'Distribución  1 Y 2 SEM'!AW31</f>
        <v>19850446.095746193</v>
      </c>
      <c r="Q31" s="218">
        <f>+'Distribución  1 Y 2 SEM'!AX31</f>
        <v>1590663.8125708813</v>
      </c>
      <c r="R31" s="218">
        <f>+'Distribución  1 Y 2 SEM'!AY31</f>
        <v>14635733.327290628</v>
      </c>
      <c r="S31" s="218">
        <f>+'Distribución  1 Y 2 SEM'!AZ31</f>
        <v>2770621.5000839364</v>
      </c>
      <c r="T31" s="218">
        <f>+'Distribución  1 Y 2 SEM'!BA31</f>
        <v>21164808.168364421</v>
      </c>
      <c r="U31" s="219">
        <f t="shared" si="5"/>
        <v>579101796.35631406</v>
      </c>
      <c r="W31" s="239" t="s">
        <v>25</v>
      </c>
      <c r="X31" s="240">
        <f t="shared" si="6"/>
        <v>-2305298.9596338868</v>
      </c>
      <c r="Y31" s="240">
        <f t="shared" si="7"/>
        <v>-308962.84243276715</v>
      </c>
      <c r="Z31" s="240">
        <f t="shared" si="8"/>
        <v>-97408.616557605565</v>
      </c>
      <c r="AA31" s="240">
        <f t="shared" si="9"/>
        <v>-103696.69400442392</v>
      </c>
      <c r="AB31" s="240">
        <f t="shared" si="10"/>
        <v>-8309.4645752783399</v>
      </c>
      <c r="AC31" s="240">
        <f t="shared" si="11"/>
        <v>-76455.569464286789</v>
      </c>
      <c r="AD31" s="240">
        <f t="shared" si="12"/>
        <v>-14473.442486405838</v>
      </c>
      <c r="AE31" s="240">
        <f t="shared" si="13"/>
        <v>-110562.7866351828</v>
      </c>
      <c r="AF31" s="241">
        <f t="shared" si="14"/>
        <v>-3025168.3757898374</v>
      </c>
      <c r="AH31" s="198" t="s">
        <v>25</v>
      </c>
      <c r="AI31" s="220">
        <f t="shared" si="15"/>
        <v>-768432.98654462898</v>
      </c>
      <c r="AJ31" s="220">
        <f t="shared" si="23"/>
        <v>-102987.61414425571</v>
      </c>
      <c r="AK31" s="220">
        <f t="shared" si="24"/>
        <v>-32469.538852535188</v>
      </c>
      <c r="AL31" s="220">
        <f t="shared" si="25"/>
        <v>-34565.564668141305</v>
      </c>
      <c r="AM31" s="220">
        <f t="shared" si="26"/>
        <v>-2769.8215250927801</v>
      </c>
      <c r="AN31" s="220">
        <f t="shared" si="27"/>
        <v>-25485.189821428929</v>
      </c>
      <c r="AO31" s="220">
        <f t="shared" si="21"/>
        <v>-4824.4808288019458</v>
      </c>
      <c r="AP31" s="220">
        <f t="shared" si="28"/>
        <v>-36854.262211727597</v>
      </c>
      <c r="AQ31" s="219">
        <f t="shared" si="22"/>
        <v>-1008389.4585966126</v>
      </c>
    </row>
    <row r="32" spans="1:43" x14ac:dyDescent="0.2">
      <c r="A32" s="198" t="s">
        <v>26</v>
      </c>
      <c r="B32" s="199">
        <f>'Part 2017'!O$18*'CALCULO GARANTIA'!$N32</f>
        <v>11486629.811888345</v>
      </c>
      <c r="C32" s="199">
        <f>'Part 2017'!O$19*'CALCULO GARANTIA'!$N32</f>
        <v>1539471.3912583266</v>
      </c>
      <c r="D32" s="199">
        <f>'Part 2017'!O$20*'CALCULO GARANTIA'!$N32</f>
        <v>485358.61876373284</v>
      </c>
      <c r="E32" s="199">
        <f>'Part 2017'!O$21*'CALCULO GARANTIA'!$N32</f>
        <v>516690.26777100947</v>
      </c>
      <c r="F32" s="199">
        <f>'Part 2017'!O$22*'CALCULO GARANTIA'!$N32</f>
        <v>41403.629283022841</v>
      </c>
      <c r="G32" s="199">
        <f>'Part 2017'!O$23*'CALCULO GARANTIA'!$N32</f>
        <v>380955.71935400454</v>
      </c>
      <c r="H32" s="199">
        <f>'Part 2017'!O$24*'CALCULO GARANTIA'!$N32</f>
        <v>72116.926635581083</v>
      </c>
      <c r="I32" s="199">
        <f>+'Part 2017'!O$25*'CALCULO GARANTIA'!N32</f>
        <v>550901.99721897894</v>
      </c>
      <c r="J32" s="200">
        <f t="shared" si="4"/>
        <v>15073528.362173002</v>
      </c>
      <c r="L32" s="198" t="s">
        <v>26</v>
      </c>
      <c r="M32" s="218">
        <f>+'Distribución  1 Y 2 SEM'!AT32</f>
        <v>11546949.893564189</v>
      </c>
      <c r="N32" s="218">
        <f>+'Distribución  1 Y 2 SEM'!AU32</f>
        <v>1547555.6632840708</v>
      </c>
      <c r="O32" s="218">
        <f>+'Distribución  1 Y 2 SEM'!AV32</f>
        <v>487907.39695240598</v>
      </c>
      <c r="P32" s="218">
        <f>+'Distribución  1 Y 2 SEM'!AW32</f>
        <v>519403.57878246077</v>
      </c>
      <c r="Q32" s="218">
        <f>+'Distribución  1 Y 2 SEM'!AX32</f>
        <v>41621.053396181211</v>
      </c>
      <c r="R32" s="218">
        <f>+'Distribución  1 Y 2 SEM'!AY32</f>
        <v>382956.24348359136</v>
      </c>
      <c r="S32" s="218">
        <f>+'Distribución  1 Y 2 SEM'!AZ32</f>
        <v>72495.636403033233</v>
      </c>
      <c r="T32" s="218">
        <f>+'Distribución  1 Y 2 SEM'!BA32</f>
        <v>553794.96530551394</v>
      </c>
      <c r="U32" s="219">
        <f t="shared" si="5"/>
        <v>15152684.431171449</v>
      </c>
      <c r="W32" s="239" t="s">
        <v>26</v>
      </c>
      <c r="X32" s="240">
        <f t="shared" si="6"/>
        <v>-60320.081675844267</v>
      </c>
      <c r="Y32" s="240">
        <f t="shared" si="7"/>
        <v>-8084.2720257441979</v>
      </c>
      <c r="Z32" s="240">
        <f t="shared" si="8"/>
        <v>-2548.7781886731391</v>
      </c>
      <c r="AA32" s="240">
        <f t="shared" si="9"/>
        <v>-2713.3110114512965</v>
      </c>
      <c r="AB32" s="240">
        <f t="shared" si="10"/>
        <v>-217.42411315836944</v>
      </c>
      <c r="AC32" s="240">
        <f t="shared" si="11"/>
        <v>-2000.5241295868182</v>
      </c>
      <c r="AD32" s="240">
        <f t="shared" si="12"/>
        <v>-378.70976745215012</v>
      </c>
      <c r="AE32" s="240">
        <f t="shared" si="13"/>
        <v>-2892.9680865349947</v>
      </c>
      <c r="AF32" s="241">
        <f t="shared" si="14"/>
        <v>-79156.068998445233</v>
      </c>
      <c r="AH32" s="198" t="s">
        <v>26</v>
      </c>
      <c r="AI32" s="220">
        <f t="shared" si="15"/>
        <v>-20106.693891948089</v>
      </c>
      <c r="AJ32" s="220">
        <f t="shared" si="23"/>
        <v>-2694.7573419147325</v>
      </c>
      <c r="AK32" s="220">
        <f t="shared" si="24"/>
        <v>-849.59272955771303</v>
      </c>
      <c r="AL32" s="220">
        <f t="shared" si="25"/>
        <v>-904.4370038170988</v>
      </c>
      <c r="AM32" s="220">
        <f t="shared" si="26"/>
        <v>-72.47470438612315</v>
      </c>
      <c r="AN32" s="220">
        <f t="shared" si="27"/>
        <v>-666.84137652893935</v>
      </c>
      <c r="AO32" s="220">
        <f t="shared" si="21"/>
        <v>-126.23658915071671</v>
      </c>
      <c r="AP32" s="220">
        <f t="shared" si="28"/>
        <v>-964.32269551166485</v>
      </c>
      <c r="AQ32" s="219">
        <f t="shared" si="22"/>
        <v>-26385.356332815085</v>
      </c>
    </row>
    <row r="33" spans="1:43" x14ac:dyDescent="0.2">
      <c r="A33" s="198" t="s">
        <v>27</v>
      </c>
      <c r="B33" s="199">
        <f>'Part 2017'!O$18*'CALCULO GARANTIA'!$N33</f>
        <v>19772456.971823525</v>
      </c>
      <c r="C33" s="199">
        <f>'Part 2017'!O$19*'CALCULO GARANTIA'!$N33</f>
        <v>2649961.9419705598</v>
      </c>
      <c r="D33" s="199">
        <f>'Part 2017'!O$20*'CALCULO GARANTIA'!$N33</f>
        <v>835469.80816577317</v>
      </c>
      <c r="E33" s="199">
        <f>'Part 2017'!O$21*'CALCULO GARANTIA'!$N33</f>
        <v>889402.39692313736</v>
      </c>
      <c r="F33" s="199">
        <f>'Part 2017'!O$22*'CALCULO GARANTIA'!$N33</f>
        <v>71269.945308816328</v>
      </c>
      <c r="G33" s="199">
        <f>'Part 2017'!O$23*'CALCULO GARANTIA'!$N33</f>
        <v>655756.36130462529</v>
      </c>
      <c r="H33" s="199">
        <f>'Part 2017'!O$24*'CALCULO GARANTIA'!$N33</f>
        <v>124138.13731216303</v>
      </c>
      <c r="I33" s="199">
        <f>+'Part 2017'!O$25*'CALCULO GARANTIA'!N33</f>
        <v>948292.59879431955</v>
      </c>
      <c r="J33" s="200">
        <f t="shared" si="4"/>
        <v>25946748.161602918</v>
      </c>
      <c r="L33" s="198" t="s">
        <v>27</v>
      </c>
      <c r="M33" s="218">
        <f>+'Distribución  1 Y 2 SEM'!AT33</f>
        <v>19876288.664757349</v>
      </c>
      <c r="N33" s="218">
        <f>+'Distribución  1 Y 2 SEM'!AU33</f>
        <v>2663877.7661413797</v>
      </c>
      <c r="O33" s="218">
        <f>+'Distribución  1 Y 2 SEM'!AV33</f>
        <v>839857.13568407646</v>
      </c>
      <c r="P33" s="218">
        <f>+'Distribución  1 Y 2 SEM'!AW33</f>
        <v>894072.94225311477</v>
      </c>
      <c r="Q33" s="218">
        <f>+'Distribución  1 Y 2 SEM'!AX33</f>
        <v>71644.20729796926</v>
      </c>
      <c r="R33" s="218">
        <f>+'Distribución  1 Y 2 SEM'!AY33</f>
        <v>659199.95424016239</v>
      </c>
      <c r="S33" s="218">
        <f>+'Distribución  1 Y 2 SEM'!AZ33</f>
        <v>124790.02761457418</v>
      </c>
      <c r="T33" s="218">
        <f>+'Distribución  1 Y 2 SEM'!BA33</f>
        <v>953272.39599755756</v>
      </c>
      <c r="U33" s="219">
        <f t="shared" si="5"/>
        <v>26083003.093986187</v>
      </c>
      <c r="W33" s="239" t="s">
        <v>27</v>
      </c>
      <c r="X33" s="240">
        <f t="shared" si="6"/>
        <v>-103831.69293382391</v>
      </c>
      <c r="Y33" s="240">
        <f t="shared" si="7"/>
        <v>-13915.824170819949</v>
      </c>
      <c r="Z33" s="240">
        <f t="shared" si="8"/>
        <v>-4387.3275183032965</v>
      </c>
      <c r="AA33" s="240">
        <f t="shared" si="9"/>
        <v>-4670.545329977409</v>
      </c>
      <c r="AB33" s="240">
        <f t="shared" si="10"/>
        <v>-374.26198915293207</v>
      </c>
      <c r="AC33" s="240">
        <f t="shared" si="11"/>
        <v>-3443.5929355371045</v>
      </c>
      <c r="AD33" s="240">
        <f t="shared" si="12"/>
        <v>-651.89030241114961</v>
      </c>
      <c r="AE33" s="240">
        <f t="shared" si="13"/>
        <v>-4979.7972032380057</v>
      </c>
      <c r="AF33" s="241">
        <f t="shared" si="14"/>
        <v>-136254.93238326377</v>
      </c>
      <c r="AH33" s="198" t="s">
        <v>27</v>
      </c>
      <c r="AI33" s="220">
        <f t="shared" si="15"/>
        <v>-34610.56431127464</v>
      </c>
      <c r="AJ33" s="220">
        <f t="shared" si="23"/>
        <v>-4638.6080569399828</v>
      </c>
      <c r="AK33" s="220">
        <f t="shared" si="24"/>
        <v>-1462.4425061010988</v>
      </c>
      <c r="AL33" s="220">
        <f t="shared" si="25"/>
        <v>-1556.8484433258029</v>
      </c>
      <c r="AM33" s="220">
        <f t="shared" si="26"/>
        <v>-124.7539963843107</v>
      </c>
      <c r="AN33" s="220">
        <f t="shared" si="27"/>
        <v>-1147.8643118457014</v>
      </c>
      <c r="AO33" s="220">
        <f t="shared" si="21"/>
        <v>-217.2967674703832</v>
      </c>
      <c r="AP33" s="220">
        <f t="shared" si="28"/>
        <v>-1659.9324010793352</v>
      </c>
      <c r="AQ33" s="219">
        <f t="shared" si="22"/>
        <v>-45418.310794421261</v>
      </c>
    </row>
    <row r="34" spans="1:43" x14ac:dyDescent="0.2">
      <c r="A34" s="198" t="s">
        <v>28</v>
      </c>
      <c r="B34" s="199">
        <f>'Part 2017'!O$18*'CALCULO GARANTIA'!$N34</f>
        <v>10802138.770571953</v>
      </c>
      <c r="C34" s="199">
        <f>'Part 2017'!O$19*'CALCULO GARANTIA'!$N34</f>
        <v>1447733.9196991229</v>
      </c>
      <c r="D34" s="199">
        <f>'Part 2017'!O$20*'CALCULO GARANTIA'!$N34</f>
        <v>456435.98159250349</v>
      </c>
      <c r="E34" s="199">
        <f>'Part 2017'!O$21*'CALCULO GARANTIA'!$N34</f>
        <v>485900.57007755851</v>
      </c>
      <c r="F34" s="199">
        <f>'Part 2017'!O$22*'CALCULO GARANTIA'!$N34</f>
        <v>38936.377026587914</v>
      </c>
      <c r="G34" s="199">
        <f>'Part 2017'!O$23*'CALCULO GARANTIA'!$N34</f>
        <v>358254.47614286025</v>
      </c>
      <c r="H34" s="199">
        <f>'Part 2017'!O$24*'CALCULO GARANTIA'!$N34</f>
        <v>67819.461581189142</v>
      </c>
      <c r="I34" s="199">
        <f>+'Part 2017'!O$25*'CALCULO GARANTIA'!N34</f>
        <v>518073.61431510717</v>
      </c>
      <c r="J34" s="200">
        <f t="shared" si="4"/>
        <v>14175293.171006884</v>
      </c>
      <c r="L34" s="198" t="s">
        <v>28</v>
      </c>
      <c r="M34" s="218">
        <f>+'Distribución  1 Y 2 SEM'!AT34</f>
        <v>10823299.019183401</v>
      </c>
      <c r="N34" s="218">
        <f>+'Distribución  1 Y 2 SEM'!AU34</f>
        <v>1450569.8774955105</v>
      </c>
      <c r="O34" s="218">
        <f>+'Distribución  1 Y 2 SEM'!AV34</f>
        <v>457330.09145822935</v>
      </c>
      <c r="P34" s="218">
        <f>+'Distribución  1 Y 2 SEM'!AW34</f>
        <v>486852.39795920881</v>
      </c>
      <c r="Q34" s="218">
        <f>+'Distribución  1 Y 2 SEM'!AX34</f>
        <v>39012.649275575895</v>
      </c>
      <c r="R34" s="218">
        <f>+'Distribución  1 Y 2 SEM'!AY34</f>
        <v>358956.25881223305</v>
      </c>
      <c r="S34" s="218">
        <f>+'Distribución  1 Y 2 SEM'!AZ34</f>
        <v>67952.312741337373</v>
      </c>
      <c r="T34" s="218">
        <f>+'Distribución  1 Y 2 SEM'!BA34</f>
        <v>519088.46579135419</v>
      </c>
      <c r="U34" s="219">
        <f t="shared" si="5"/>
        <v>14203061.072716851</v>
      </c>
      <c r="W34" s="239" t="s">
        <v>28</v>
      </c>
      <c r="X34" s="240">
        <f t="shared" si="6"/>
        <v>-21160.248611448333</v>
      </c>
      <c r="Y34" s="240">
        <f t="shared" si="7"/>
        <v>-2835.9577963876072</v>
      </c>
      <c r="Z34" s="240">
        <f t="shared" si="8"/>
        <v>-894.10986572585534</v>
      </c>
      <c r="AA34" s="240">
        <f t="shared" si="9"/>
        <v>-951.8278816503007</v>
      </c>
      <c r="AB34" s="240">
        <f t="shared" si="10"/>
        <v>-76.272248987981584</v>
      </c>
      <c r="AC34" s="240">
        <f t="shared" si="11"/>
        <v>-701.78266937279841</v>
      </c>
      <c r="AD34" s="240">
        <f t="shared" si="12"/>
        <v>-132.85116014823143</v>
      </c>
      <c r="AE34" s="240">
        <f t="shared" si="13"/>
        <v>-1014.8514762470149</v>
      </c>
      <c r="AF34" s="241">
        <f t="shared" si="14"/>
        <v>-27767.901709968122</v>
      </c>
      <c r="AH34" s="198" t="s">
        <v>28</v>
      </c>
      <c r="AI34" s="220">
        <f t="shared" si="15"/>
        <v>-7053.4162038161112</v>
      </c>
      <c r="AJ34" s="220">
        <f t="shared" si="23"/>
        <v>-945.31926546253578</v>
      </c>
      <c r="AK34" s="220">
        <f t="shared" si="24"/>
        <v>-298.03662190861843</v>
      </c>
      <c r="AL34" s="220">
        <f t="shared" si="25"/>
        <v>-317.27596055010025</v>
      </c>
      <c r="AM34" s="220">
        <f t="shared" si="26"/>
        <v>-25.42408299599386</v>
      </c>
      <c r="AN34" s="220">
        <f t="shared" si="27"/>
        <v>-233.92755645759948</v>
      </c>
      <c r="AO34" s="220">
        <f t="shared" si="21"/>
        <v>-44.283720049410476</v>
      </c>
      <c r="AP34" s="220">
        <f t="shared" si="28"/>
        <v>-338.28382541567163</v>
      </c>
      <c r="AQ34" s="219">
        <f t="shared" si="22"/>
        <v>-9255.9672366560426</v>
      </c>
    </row>
    <row r="35" spans="1:43" x14ac:dyDescent="0.2">
      <c r="A35" s="198" t="s">
        <v>29</v>
      </c>
      <c r="B35" s="199">
        <f>'Part 2017'!O$18*'CALCULO GARANTIA'!$N35</f>
        <v>15829046.702223368</v>
      </c>
      <c r="C35" s="199">
        <f>'Part 2017'!O$19*'CALCULO GARANTIA'!$N35</f>
        <v>2121454.6780069685</v>
      </c>
      <c r="D35" s="199">
        <f>'Part 2017'!O$20*'CALCULO GARANTIA'!$N35</f>
        <v>668844.07085064286</v>
      </c>
      <c r="E35" s="199">
        <f>'Part 2017'!O$21*'CALCULO GARANTIA'!$N35</f>
        <v>712020.36742464383</v>
      </c>
      <c r="F35" s="199">
        <f>'Part 2017'!O$22*'CALCULO GARANTIA'!$N35</f>
        <v>57055.898230846731</v>
      </c>
      <c r="G35" s="199">
        <f>'Part 2017'!O$23*'CALCULO GARANTIA'!$N35</f>
        <v>524972.59613020532</v>
      </c>
      <c r="H35" s="199">
        <f>'Part 2017'!O$24*'CALCULO GARANTIA'!$N35</f>
        <v>99380.080879246641</v>
      </c>
      <c r="I35" s="199">
        <f>+'Part 2017'!O$25*'CALCULO GARANTIA'!N35</f>
        <v>759165.53289652674</v>
      </c>
      <c r="J35" s="200">
        <f t="shared" si="4"/>
        <v>20771939.926642451</v>
      </c>
      <c r="L35" s="198" t="s">
        <v>29</v>
      </c>
      <c r="M35" s="218">
        <f>+'Distribución  1 Y 2 SEM'!AT35</f>
        <v>15912170.247211354</v>
      </c>
      <c r="N35" s="218">
        <f>+'Distribución  1 Y 2 SEM'!AU35</f>
        <v>2132595.1362218349</v>
      </c>
      <c r="O35" s="218">
        <f>+'Distribución  1 Y 2 SEM'!AV35</f>
        <v>672356.39166560979</v>
      </c>
      <c r="P35" s="218">
        <f>+'Distribución  1 Y 2 SEM'!AW35</f>
        <v>715759.42121337715</v>
      </c>
      <c r="Q35" s="218">
        <f>+'Distribución  1 Y 2 SEM'!AX35</f>
        <v>57355.517570699689</v>
      </c>
      <c r="R35" s="218">
        <f>+'Distribución  1 Y 2 SEM'!AY35</f>
        <v>527729.40037955786</v>
      </c>
      <c r="S35" s="218">
        <f>+'Distribución  1 Y 2 SEM'!AZ35</f>
        <v>99901.958461597533</v>
      </c>
      <c r="T35" s="218">
        <f>+'Distribución  1 Y 2 SEM'!BA35</f>
        <v>763152.16149862634</v>
      </c>
      <c r="U35" s="219">
        <f t="shared" si="5"/>
        <v>20881020.234222658</v>
      </c>
      <c r="W35" s="239" t="s">
        <v>29</v>
      </c>
      <c r="X35" s="240">
        <f t="shared" si="6"/>
        <v>-83123.544987985864</v>
      </c>
      <c r="Y35" s="240">
        <f t="shared" si="7"/>
        <v>-11140.458214866463</v>
      </c>
      <c r="Z35" s="240">
        <f t="shared" si="8"/>
        <v>-3512.3208149669226</v>
      </c>
      <c r="AA35" s="240">
        <f t="shared" si="9"/>
        <v>-3739.0537887333194</v>
      </c>
      <c r="AB35" s="240">
        <f t="shared" si="10"/>
        <v>-299.61933985295764</v>
      </c>
      <c r="AC35" s="240">
        <f t="shared" si="11"/>
        <v>-2756.8042493525427</v>
      </c>
      <c r="AD35" s="240">
        <f t="shared" si="12"/>
        <v>-521.87758235089132</v>
      </c>
      <c r="AE35" s="240">
        <f t="shared" si="13"/>
        <v>-3986.6286020996049</v>
      </c>
      <c r="AF35" s="241">
        <f t="shared" si="14"/>
        <v>-109080.30758020857</v>
      </c>
      <c r="AH35" s="198" t="s">
        <v>29</v>
      </c>
      <c r="AI35" s="220">
        <f t="shared" si="15"/>
        <v>-27707.848329328623</v>
      </c>
      <c r="AJ35" s="220">
        <f t="shared" si="23"/>
        <v>-3713.4860716221542</v>
      </c>
      <c r="AK35" s="220">
        <f t="shared" si="24"/>
        <v>-1170.7736049889743</v>
      </c>
      <c r="AL35" s="220">
        <f t="shared" si="25"/>
        <v>-1246.3512629111065</v>
      </c>
      <c r="AM35" s="220">
        <f t="shared" si="26"/>
        <v>-99.873113284319217</v>
      </c>
      <c r="AN35" s="220">
        <f t="shared" si="27"/>
        <v>-918.93474978418089</v>
      </c>
      <c r="AO35" s="220">
        <f t="shared" si="21"/>
        <v>-173.95919411696377</v>
      </c>
      <c r="AP35" s="220">
        <f t="shared" si="28"/>
        <v>-1328.8762006998684</v>
      </c>
      <c r="AQ35" s="219">
        <f t="shared" si="22"/>
        <v>-36360.102526736184</v>
      </c>
    </row>
    <row r="36" spans="1:43" x14ac:dyDescent="0.2">
      <c r="A36" s="198" t="s">
        <v>30</v>
      </c>
      <c r="B36" s="199">
        <f>'Part 2017'!O$18*'CALCULO GARANTIA'!$N36</f>
        <v>14555262.559813635</v>
      </c>
      <c r="C36" s="199">
        <f>'Part 2017'!O$19*'CALCULO GARANTIA'!$N36</f>
        <v>1950738.4385187968</v>
      </c>
      <c r="D36" s="199">
        <f>'Part 2017'!O$20*'CALCULO GARANTIA'!$N36</f>
        <v>615021.31151323742</v>
      </c>
      <c r="E36" s="199">
        <f>'Part 2017'!O$21*'CALCULO GARANTIA'!$N36</f>
        <v>654723.15489125298</v>
      </c>
      <c r="F36" s="199">
        <f>'Part 2017'!O$22*'CALCULO GARANTIA'!$N36</f>
        <v>52464.535291271364</v>
      </c>
      <c r="G36" s="199">
        <f>'Part 2017'!O$23*'CALCULO GARANTIA'!$N36</f>
        <v>482727.36300088506</v>
      </c>
      <c r="H36" s="199">
        <f>'Part 2017'!O$24*'CALCULO GARANTIA'!$N36</f>
        <v>91382.835468529636</v>
      </c>
      <c r="I36" s="199">
        <f>+'Part 2017'!O$25*'CALCULO GARANTIA'!N36</f>
        <v>698074.48708314868</v>
      </c>
      <c r="J36" s="200">
        <f t="shared" si="4"/>
        <v>19100394.685580757</v>
      </c>
      <c r="L36" s="198" t="s">
        <v>30</v>
      </c>
      <c r="M36" s="218">
        <f>+'Distribución  1 Y 2 SEM'!AT36</f>
        <v>14631697.04414886</v>
      </c>
      <c r="N36" s="218">
        <f>+'Distribución  1 Y 2 SEM'!AU36</f>
        <v>1960982.4094542819</v>
      </c>
      <c r="O36" s="218">
        <f>+'Distribución  1 Y 2 SEM'!AV36</f>
        <v>618250.99126703839</v>
      </c>
      <c r="P36" s="218">
        <f>+'Distribución  1 Y 2 SEM'!AW36</f>
        <v>658161.32211914018</v>
      </c>
      <c r="Q36" s="218">
        <f>+'Distribución  1 Y 2 SEM'!AX36</f>
        <v>52740.043869999943</v>
      </c>
      <c r="R36" s="218">
        <f>+'Distribución  1 Y 2 SEM'!AY36</f>
        <v>485262.32359770359</v>
      </c>
      <c r="S36" s="218">
        <f>+'Distribución  1 Y 2 SEM'!AZ36</f>
        <v>91862.716877568077</v>
      </c>
      <c r="T36" s="218">
        <f>+'Distribución  1 Y 2 SEM'!BA36</f>
        <v>701740.30645456235</v>
      </c>
      <c r="U36" s="219">
        <f t="shared" si="5"/>
        <v>19200697.157789152</v>
      </c>
      <c r="W36" s="239" t="s">
        <v>30</v>
      </c>
      <c r="X36" s="240">
        <f t="shared" si="6"/>
        <v>-76434.484335225075</v>
      </c>
      <c r="Y36" s="240">
        <f t="shared" si="7"/>
        <v>-10243.970935485093</v>
      </c>
      <c r="Z36" s="240">
        <f t="shared" si="8"/>
        <v>-3229.6797538009705</v>
      </c>
      <c r="AA36" s="240">
        <f t="shared" si="9"/>
        <v>-3438.1672278871993</v>
      </c>
      <c r="AB36" s="240">
        <f t="shared" si="10"/>
        <v>-275.50857872857887</v>
      </c>
      <c r="AC36" s="240">
        <f t="shared" si="11"/>
        <v>-2534.9605968185351</v>
      </c>
      <c r="AD36" s="240">
        <f t="shared" si="12"/>
        <v>-479.88140903844032</v>
      </c>
      <c r="AE36" s="240">
        <f t="shared" si="13"/>
        <v>-3665.8193714136723</v>
      </c>
      <c r="AF36" s="241">
        <f t="shared" si="14"/>
        <v>-100302.47220839756</v>
      </c>
      <c r="AH36" s="198" t="s">
        <v>30</v>
      </c>
      <c r="AI36" s="220">
        <f t="shared" si="15"/>
        <v>-25478.161445075024</v>
      </c>
      <c r="AJ36" s="220">
        <f t="shared" si="23"/>
        <v>-3414.6569784950311</v>
      </c>
      <c r="AK36" s="220">
        <f t="shared" si="24"/>
        <v>-1076.5599179336568</v>
      </c>
      <c r="AL36" s="220">
        <f t="shared" si="25"/>
        <v>-1146.0557426290663</v>
      </c>
      <c r="AM36" s="220">
        <f t="shared" si="26"/>
        <v>-91.836192909526289</v>
      </c>
      <c r="AN36" s="220">
        <f t="shared" si="27"/>
        <v>-844.98686560617841</v>
      </c>
      <c r="AO36" s="220">
        <f t="shared" si="21"/>
        <v>-159.9604696794801</v>
      </c>
      <c r="AP36" s="220">
        <f t="shared" si="28"/>
        <v>-1221.9397904712241</v>
      </c>
      <c r="AQ36" s="219">
        <f t="shared" si="22"/>
        <v>-33434.157402799188</v>
      </c>
    </row>
    <row r="37" spans="1:43" x14ac:dyDescent="0.2">
      <c r="A37" s="198" t="s">
        <v>31</v>
      </c>
      <c r="B37" s="199">
        <f>'Part 2017'!O$18*'CALCULO GARANTIA'!$N37</f>
        <v>138401877.37549952</v>
      </c>
      <c r="C37" s="199">
        <f>'Part 2017'!O$19*'CALCULO GARANTIA'!$N37</f>
        <v>18549020.400701638</v>
      </c>
      <c r="D37" s="199">
        <f>'Part 2017'!O$20*'CALCULO GARANTIA'!$N37</f>
        <v>5848063.804385528</v>
      </c>
      <c r="E37" s="199">
        <f>'Part 2017'!O$21*'CALCULO GARANTIA'!$N37</f>
        <v>6225577.4106296562</v>
      </c>
      <c r="F37" s="199">
        <f>'Part 2017'!O$22*'CALCULO GARANTIA'!$N37</f>
        <v>498870.43604372308</v>
      </c>
      <c r="G37" s="199">
        <f>'Part 2017'!O$23*'CALCULO GARANTIA'!$N37</f>
        <v>4590118.0432366012</v>
      </c>
      <c r="H37" s="199">
        <f>'Part 2017'!O$24*'CALCULO GARANTIA'!$N37</f>
        <v>868933.55147437635</v>
      </c>
      <c r="I37" s="199">
        <f>+'Part 2017'!O$25*'CALCULO GARANTIA'!N37</f>
        <v>6637792.9744115658</v>
      </c>
      <c r="J37" s="200">
        <f t="shared" si="4"/>
        <v>181620253.99638259</v>
      </c>
      <c r="L37" s="198" t="s">
        <v>31</v>
      </c>
      <c r="M37" s="218">
        <f>+'Distribución  1 Y 2 SEM'!AT37</f>
        <v>139128671.2814666</v>
      </c>
      <c r="N37" s="218">
        <f>+'Distribución  1 Y 2 SEM'!AU37</f>
        <v>18646427.424685229</v>
      </c>
      <c r="O37" s="218">
        <f>+'Distribución  1 Y 2 SEM'!AV37</f>
        <v>5878773.9162375685</v>
      </c>
      <c r="P37" s="218">
        <f>+'Distribución  1 Y 2 SEM'!AW37</f>
        <v>6258269.9709400628</v>
      </c>
      <c r="Q37" s="218">
        <f>+'Distribución  1 Y 2 SEM'!AX37</f>
        <v>501490.16924141673</v>
      </c>
      <c r="R37" s="218">
        <f>+'Distribución  1 Y 2 SEM'!AY37</f>
        <v>4614222.2669997141</v>
      </c>
      <c r="S37" s="218">
        <f>+'Distribución  1 Y 2 SEM'!AZ37</f>
        <v>873496.60814584396</v>
      </c>
      <c r="T37" s="218">
        <f>+'Distribución  1 Y 2 SEM'!BA37</f>
        <v>6672650.214604808</v>
      </c>
      <c r="U37" s="219">
        <f t="shared" si="5"/>
        <v>182574001.85232124</v>
      </c>
      <c r="W37" s="239" t="s">
        <v>31</v>
      </c>
      <c r="X37" s="240">
        <f t="shared" si="6"/>
        <v>-726793.90596708655</v>
      </c>
      <c r="Y37" s="240">
        <f t="shared" si="7"/>
        <v>-97407.023983590305</v>
      </c>
      <c r="Z37" s="240">
        <f t="shared" si="8"/>
        <v>-30710.111852040514</v>
      </c>
      <c r="AA37" s="240">
        <f t="shared" si="9"/>
        <v>-32692.56031040661</v>
      </c>
      <c r="AB37" s="240">
        <f t="shared" si="10"/>
        <v>-2619.7331976936548</v>
      </c>
      <c r="AC37" s="240">
        <f t="shared" si="11"/>
        <v>-24104.22376311291</v>
      </c>
      <c r="AD37" s="240">
        <f t="shared" si="12"/>
        <v>-4563.0566714676097</v>
      </c>
      <c r="AE37" s="240">
        <f t="shared" si="13"/>
        <v>-34857.240193242207</v>
      </c>
      <c r="AF37" s="241">
        <f t="shared" si="14"/>
        <v>-953747.85593864042</v>
      </c>
      <c r="AH37" s="198" t="s">
        <v>31</v>
      </c>
      <c r="AI37" s="220">
        <f t="shared" si="15"/>
        <v>-242264.63532236218</v>
      </c>
      <c r="AJ37" s="220">
        <f t="shared" si="23"/>
        <v>-32469.0079945301</v>
      </c>
      <c r="AK37" s="220">
        <f t="shared" si="24"/>
        <v>-10236.703950680172</v>
      </c>
      <c r="AL37" s="220">
        <f t="shared" si="25"/>
        <v>-10897.520103468871</v>
      </c>
      <c r="AM37" s="220">
        <f t="shared" si="26"/>
        <v>-873.24439923121827</v>
      </c>
      <c r="AN37" s="220">
        <f t="shared" si="27"/>
        <v>-8034.7412543709697</v>
      </c>
      <c r="AO37" s="220">
        <f t="shared" si="21"/>
        <v>-1521.0188904892032</v>
      </c>
      <c r="AP37" s="220">
        <f t="shared" si="28"/>
        <v>-11619.080064414069</v>
      </c>
      <c r="AQ37" s="219">
        <f t="shared" si="22"/>
        <v>-317915.95197954669</v>
      </c>
    </row>
    <row r="38" spans="1:43" x14ac:dyDescent="0.2">
      <c r="A38" s="198" t="s">
        <v>32</v>
      </c>
      <c r="B38" s="199">
        <f>'Part 2017'!O$18*'CALCULO GARANTIA'!$N38</f>
        <v>26971385.972407624</v>
      </c>
      <c r="C38" s="199">
        <f>'Part 2017'!O$19*'CALCULO GARANTIA'!$N38</f>
        <v>3614783.2538429932</v>
      </c>
      <c r="D38" s="199">
        <f>'Part 2017'!O$20*'CALCULO GARANTIA'!$N38</f>
        <v>1139654.9602532394</v>
      </c>
      <c r="E38" s="199">
        <f>'Part 2017'!O$21*'CALCULO GARANTIA'!$N38</f>
        <v>1213223.7974462556</v>
      </c>
      <c r="F38" s="199">
        <f>'Part 2017'!O$22*'CALCULO GARANTIA'!$N38</f>
        <v>97218.530094451242</v>
      </c>
      <c r="G38" s="199">
        <f>'Part 2017'!O$23*'CALCULO GARANTIA'!$N38</f>
        <v>894509.87046338106</v>
      </c>
      <c r="H38" s="199">
        <f>'Part 2017'!O$24*'CALCULO GARANTIA'!$N38</f>
        <v>169335.43565745832</v>
      </c>
      <c r="I38" s="199">
        <f>+'Part 2017'!O$25*'CALCULO GARANTIA'!N38</f>
        <v>1293555.2588788997</v>
      </c>
      <c r="J38" s="200">
        <f t="shared" si="4"/>
        <v>35393667.079044305</v>
      </c>
      <c r="L38" s="198" t="s">
        <v>32</v>
      </c>
      <c r="M38" s="218">
        <f>+'Distribución  1 Y 2 SEM'!AT38</f>
        <v>27113021.615882661</v>
      </c>
      <c r="N38" s="218">
        <f>+'Distribución  1 Y 2 SEM'!AU38</f>
        <v>3633765.6729409443</v>
      </c>
      <c r="O38" s="218">
        <f>+'Distribución  1 Y 2 SEM'!AV38</f>
        <v>1145639.6643318548</v>
      </c>
      <c r="P38" s="218">
        <f>+'Distribución  1 Y 2 SEM'!AW38</f>
        <v>1219594.8357535312</v>
      </c>
      <c r="Q38" s="218">
        <f>+'Distribución  1 Y 2 SEM'!AX38</f>
        <v>97729.056660705974</v>
      </c>
      <c r="R38" s="218">
        <f>+'Distribución  1 Y 2 SEM'!AY38</f>
        <v>899207.23682147113</v>
      </c>
      <c r="S38" s="218">
        <f>+'Distribución  1 Y 2 SEM'!AZ38</f>
        <v>170224.67188050618</v>
      </c>
      <c r="T38" s="218">
        <f>+'Distribución  1 Y 2 SEM'!BA38</f>
        <v>1300348.1441851743</v>
      </c>
      <c r="U38" s="219">
        <f t="shared" si="5"/>
        <v>35579530.898456842</v>
      </c>
      <c r="W38" s="239" t="s">
        <v>32</v>
      </c>
      <c r="X38" s="240">
        <f t="shared" si="6"/>
        <v>-141635.64347503707</v>
      </c>
      <c r="Y38" s="240">
        <f t="shared" si="7"/>
        <v>-18982.419097951148</v>
      </c>
      <c r="Z38" s="240">
        <f t="shared" si="8"/>
        <v>-5984.7040786154103</v>
      </c>
      <c r="AA38" s="240">
        <f t="shared" si="9"/>
        <v>-6371.0383072756231</v>
      </c>
      <c r="AB38" s="240">
        <f t="shared" si="10"/>
        <v>-510.52656625473173</v>
      </c>
      <c r="AC38" s="240">
        <f t="shared" si="11"/>
        <v>-4697.3663580900757</v>
      </c>
      <c r="AD38" s="240">
        <f t="shared" si="12"/>
        <v>-889.23622304786113</v>
      </c>
      <c r="AE38" s="240">
        <f t="shared" si="13"/>
        <v>-6792.8853062745184</v>
      </c>
      <c r="AF38" s="241">
        <f t="shared" si="14"/>
        <v>-185863.81941254644</v>
      </c>
      <c r="AH38" s="198" t="s">
        <v>32</v>
      </c>
      <c r="AI38" s="220">
        <f t="shared" si="15"/>
        <v>-47211.881158345692</v>
      </c>
      <c r="AJ38" s="220">
        <f t="shared" si="23"/>
        <v>-6327.4730326503823</v>
      </c>
      <c r="AK38" s="220">
        <f t="shared" si="24"/>
        <v>-1994.9013595384702</v>
      </c>
      <c r="AL38" s="220">
        <f t="shared" si="25"/>
        <v>-2123.6794357585409</v>
      </c>
      <c r="AM38" s="220">
        <f t="shared" si="26"/>
        <v>-170.17552208491057</v>
      </c>
      <c r="AN38" s="220">
        <f t="shared" si="27"/>
        <v>-1565.7887860300252</v>
      </c>
      <c r="AO38" s="220">
        <f t="shared" si="21"/>
        <v>-296.41207434928702</v>
      </c>
      <c r="AP38" s="220">
        <f t="shared" si="28"/>
        <v>-2264.2951020915061</v>
      </c>
      <c r="AQ38" s="219">
        <f t="shared" si="22"/>
        <v>-61954.606470848812</v>
      </c>
    </row>
    <row r="39" spans="1:43" x14ac:dyDescent="0.2">
      <c r="A39" s="198" t="s">
        <v>33</v>
      </c>
      <c r="B39" s="199">
        <f>'Part 2017'!O$18*'CALCULO GARANTIA'!$N39</f>
        <v>98888087.374455094</v>
      </c>
      <c r="C39" s="199">
        <f>'Part 2017'!O$19*'CALCULO GARANTIA'!$N39</f>
        <v>13253267.837679241</v>
      </c>
      <c r="D39" s="199">
        <f>'Part 2017'!O$20*'CALCULO GARANTIA'!$N39</f>
        <v>4178439.3060685326</v>
      </c>
      <c r="E39" s="199">
        <f>'Part 2017'!O$21*'CALCULO GARANTIA'!$N39</f>
        <v>4448172.6304079872</v>
      </c>
      <c r="F39" s="199">
        <f>'Part 2017'!O$22*'CALCULO GARANTIA'!$N39</f>
        <v>356442.73187263298</v>
      </c>
      <c r="G39" s="199">
        <f>'Part 2017'!O$23*'CALCULO GARANTIA'!$N39</f>
        <v>3279637.5506319297</v>
      </c>
      <c r="H39" s="199">
        <f>'Part 2017'!O$24*'CALCULO GARANTIA'!$N39</f>
        <v>620852.68343335995</v>
      </c>
      <c r="I39" s="199">
        <f>+'Part 2017'!O$25*'CALCULO GARANTIA'!N39</f>
        <v>4742700.4898659959</v>
      </c>
      <c r="J39" s="200">
        <f t="shared" si="4"/>
        <v>129767600.60441476</v>
      </c>
      <c r="L39" s="198" t="s">
        <v>33</v>
      </c>
      <c r="M39" s="218">
        <f>+'Distribución  1 Y 2 SEM'!AT39</f>
        <v>99407381.336642459</v>
      </c>
      <c r="N39" s="218">
        <f>+'Distribución  1 Y 2 SEM'!AU39</f>
        <v>13322865.118303122</v>
      </c>
      <c r="O39" s="218">
        <f>+'Distribución  1 Y 2 SEM'!AV39</f>
        <v>4200381.6690024156</v>
      </c>
      <c r="P39" s="218">
        <f>+'Distribución  1 Y 2 SEM'!AW39</f>
        <v>4471531.451991736</v>
      </c>
      <c r="Q39" s="218">
        <f>+'Distribución  1 Y 2 SEM'!AX39</f>
        <v>358314.53022005298</v>
      </c>
      <c r="R39" s="218">
        <f>+'Distribución  1 Y 2 SEM'!AY39</f>
        <v>3296860.0091041732</v>
      </c>
      <c r="S39" s="218">
        <f>+'Distribución  1 Y 2 SEM'!AZ39</f>
        <v>624112.9856444234</v>
      </c>
      <c r="T39" s="218">
        <f>+'Distribución  1 Y 2 SEM'!BA39</f>
        <v>4767605.9743812801</v>
      </c>
      <c r="U39" s="219">
        <f t="shared" si="5"/>
        <v>130449053.07528967</v>
      </c>
      <c r="W39" s="239" t="s">
        <v>33</v>
      </c>
      <c r="X39" s="240">
        <f t="shared" si="6"/>
        <v>-519293.9621873647</v>
      </c>
      <c r="Y39" s="240">
        <f t="shared" si="7"/>
        <v>-69597.280623881146</v>
      </c>
      <c r="Z39" s="240">
        <f t="shared" si="8"/>
        <v>-21942.362933882978</v>
      </c>
      <c r="AA39" s="240">
        <f t="shared" si="9"/>
        <v>-23358.821583748795</v>
      </c>
      <c r="AB39" s="240">
        <f t="shared" si="10"/>
        <v>-1871.7983474200009</v>
      </c>
      <c r="AC39" s="240">
        <f t="shared" si="11"/>
        <v>-17222.45847224351</v>
      </c>
      <c r="AD39" s="240">
        <f t="shared" si="12"/>
        <v>-3260.3022110634483</v>
      </c>
      <c r="AE39" s="240">
        <f t="shared" si="13"/>
        <v>-24905.484515284188</v>
      </c>
      <c r="AF39" s="241">
        <f t="shared" si="14"/>
        <v>-681452.47087488882</v>
      </c>
      <c r="AH39" s="198" t="s">
        <v>33</v>
      </c>
      <c r="AI39" s="220">
        <f t="shared" si="15"/>
        <v>-173097.98739578822</v>
      </c>
      <c r="AJ39" s="220">
        <f t="shared" si="23"/>
        <v>-23199.093541293714</v>
      </c>
      <c r="AK39" s="220">
        <f t="shared" si="24"/>
        <v>-7314.1209779609926</v>
      </c>
      <c r="AL39" s="220">
        <f t="shared" si="25"/>
        <v>-7786.2738612495987</v>
      </c>
      <c r="AM39" s="220">
        <f t="shared" si="26"/>
        <v>-623.93278247333365</v>
      </c>
      <c r="AN39" s="220">
        <f t="shared" si="27"/>
        <v>-5740.8194907478364</v>
      </c>
      <c r="AO39" s="220">
        <f t="shared" si="21"/>
        <v>-1086.7674036878161</v>
      </c>
      <c r="AP39" s="220">
        <f t="shared" si="28"/>
        <v>-8301.8281717613954</v>
      </c>
      <c r="AQ39" s="219">
        <f t="shared" si="22"/>
        <v>-227150.82362496291</v>
      </c>
    </row>
    <row r="40" spans="1:43" x14ac:dyDescent="0.2">
      <c r="A40" s="198" t="s">
        <v>34</v>
      </c>
      <c r="B40" s="199">
        <f>'Part 2017'!O$18*'CALCULO GARANTIA'!$N40</f>
        <v>19964909.767595354</v>
      </c>
      <c r="C40" s="199">
        <f>'Part 2017'!O$19*'CALCULO GARANTIA'!$N40</f>
        <v>2675755.022979558</v>
      </c>
      <c r="D40" s="199">
        <f>'Part 2017'!O$20*'CALCULO GARANTIA'!$N40</f>
        <v>843601.75153495511</v>
      </c>
      <c r="E40" s="199">
        <f>'Part 2017'!O$21*'CALCULO GARANTIA'!$N40</f>
        <v>898059.28655996628</v>
      </c>
      <c r="F40" s="199">
        <f>'Part 2017'!O$22*'CALCULO GARANTIA'!$N40</f>
        <v>71963.64261961251</v>
      </c>
      <c r="G40" s="199">
        <f>'Part 2017'!O$23*'CALCULO GARANTIA'!$N40</f>
        <v>662139.08578130917</v>
      </c>
      <c r="H40" s="199">
        <f>'Part 2017'!O$24*'CALCULO GARANTIA'!$N40</f>
        <v>125346.42071476081</v>
      </c>
      <c r="I40" s="199">
        <f>+'Part 2017'!O$25*'CALCULO GARANTIA'!N40</f>
        <v>957522.68902072764</v>
      </c>
      <c r="J40" s="200">
        <f t="shared" si="4"/>
        <v>26199297.666806243</v>
      </c>
      <c r="L40" s="198" t="s">
        <v>34</v>
      </c>
      <c r="M40" s="218">
        <f>+'Distribución  1 Y 2 SEM'!AT40</f>
        <v>20000467.811336845</v>
      </c>
      <c r="N40" s="218">
        <f>+'Distribución  1 Y 2 SEM'!AU40</f>
        <v>2680520.6149735199</v>
      </c>
      <c r="O40" s="218">
        <f>+'Distribución  1 Y 2 SEM'!AV40</f>
        <v>845104.2290482854</v>
      </c>
      <c r="P40" s="218">
        <f>+'Distribución  1 Y 2 SEM'!AW40</f>
        <v>899658.75441460102</v>
      </c>
      <c r="Q40" s="218">
        <f>+'Distribución  1 Y 2 SEM'!AX40</f>
        <v>72091.811811552383</v>
      </c>
      <c r="R40" s="218">
        <f>+'Distribución  1 Y 2 SEM'!AY40</f>
        <v>663318.37338386965</v>
      </c>
      <c r="S40" s="218">
        <f>+'Distribución  1 Y 2 SEM'!AZ40</f>
        <v>125569.66607687355</v>
      </c>
      <c r="T40" s="218">
        <f>+'Distribución  1 Y 2 SEM'!BA40</f>
        <v>959228.06280182686</v>
      </c>
      <c r="U40" s="219">
        <f t="shared" si="5"/>
        <v>26245959.323847368</v>
      </c>
      <c r="W40" s="239" t="s">
        <v>34</v>
      </c>
      <c r="X40" s="240">
        <f t="shared" si="6"/>
        <v>-35558.043741490692</v>
      </c>
      <c r="Y40" s="240">
        <f t="shared" si="7"/>
        <v>-4765.5919939619489</v>
      </c>
      <c r="Z40" s="240">
        <f t="shared" si="8"/>
        <v>-1502.4775133302901</v>
      </c>
      <c r="AA40" s="240">
        <f t="shared" si="9"/>
        <v>-1599.4678546347423</v>
      </c>
      <c r="AB40" s="240">
        <f t="shared" si="10"/>
        <v>-128.16919193987269</v>
      </c>
      <c r="AC40" s="240">
        <f t="shared" si="11"/>
        <v>-1179.2876025604783</v>
      </c>
      <c r="AD40" s="240">
        <f t="shared" si="12"/>
        <v>-223.24536211273517</v>
      </c>
      <c r="AE40" s="240">
        <f t="shared" si="13"/>
        <v>-1705.373781099217</v>
      </c>
      <c r="AF40" s="241">
        <f t="shared" si="14"/>
        <v>-46661.657041129976</v>
      </c>
      <c r="AH40" s="198" t="s">
        <v>34</v>
      </c>
      <c r="AI40" s="220">
        <f t="shared" si="15"/>
        <v>-11852.681247163564</v>
      </c>
      <c r="AJ40" s="220">
        <f t="shared" si="23"/>
        <v>-1588.530664653983</v>
      </c>
      <c r="AK40" s="220">
        <f t="shared" si="24"/>
        <v>-500.82583777676336</v>
      </c>
      <c r="AL40" s="220">
        <f t="shared" si="25"/>
        <v>-533.15595154491405</v>
      </c>
      <c r="AM40" s="220">
        <f t="shared" si="26"/>
        <v>-42.723063979957566</v>
      </c>
      <c r="AN40" s="220">
        <f t="shared" si="27"/>
        <v>-393.0958675201594</v>
      </c>
      <c r="AO40" s="220">
        <f t="shared" si="21"/>
        <v>-74.415120704245055</v>
      </c>
      <c r="AP40" s="220">
        <f t="shared" si="28"/>
        <v>-568.45792703307234</v>
      </c>
      <c r="AQ40" s="219">
        <f t="shared" si="22"/>
        <v>-15553.885680376659</v>
      </c>
    </row>
    <row r="41" spans="1:43" x14ac:dyDescent="0.2">
      <c r="A41" s="198" t="s">
        <v>35</v>
      </c>
      <c r="B41" s="199">
        <f>'Part 2017'!O$18*'CALCULO GARANTIA'!$N41</f>
        <v>18839575.384338744</v>
      </c>
      <c r="C41" s="199">
        <f>'Part 2017'!O$19*'CALCULO GARANTIA'!$N41</f>
        <v>2524934.4501053561</v>
      </c>
      <c r="D41" s="199">
        <f>'Part 2017'!O$20*'CALCULO GARANTIA'!$N41</f>
        <v>796051.62144027126</v>
      </c>
      <c r="E41" s="199">
        <f>'Part 2017'!O$21*'CALCULO GARANTIA'!$N41</f>
        <v>847439.62410553615</v>
      </c>
      <c r="F41" s="199">
        <f>'Part 2017'!O$22*'CALCULO GARANTIA'!$N41</f>
        <v>67907.367769040284</v>
      </c>
      <c r="G41" s="199">
        <f>'Part 2017'!O$23*'CALCULO GARANTIA'!$N41</f>
        <v>624817.21013040049</v>
      </c>
      <c r="H41" s="199">
        <f>'Part 2017'!O$24*'CALCULO GARANTIA'!$N41</f>
        <v>118281.19283792787</v>
      </c>
      <c r="I41" s="199">
        <f>+'Part 2017'!O$25*'CALCULO GARANTIA'!N41</f>
        <v>903551.33541850524</v>
      </c>
      <c r="J41" s="200">
        <f t="shared" si="4"/>
        <v>24722558.186145779</v>
      </c>
      <c r="L41" s="198" t="s">
        <v>35</v>
      </c>
      <c r="M41" s="218">
        <f>+'Distribución  1 Y 2 SEM'!AT41</f>
        <v>18834257.219014358</v>
      </c>
      <c r="N41" s="218">
        <f>+'Distribución  1 Y 2 SEM'!AU41</f>
        <v>2524221.6941878283</v>
      </c>
      <c r="O41" s="218">
        <f>+'Distribución  1 Y 2 SEM'!AV41</f>
        <v>795826.90649616031</v>
      </c>
      <c r="P41" s="218">
        <f>+'Distribución  1 Y 2 SEM'!AW41</f>
        <v>847200.40300147794</v>
      </c>
      <c r="Q41" s="218">
        <f>+'Distribución  1 Y 2 SEM'!AX41</f>
        <v>67888.198408735072</v>
      </c>
      <c r="R41" s="218">
        <f>+'Distribución  1 Y 2 SEM'!AY41</f>
        <v>624640.83241735725</v>
      </c>
      <c r="S41" s="218">
        <f>+'Distribución  1 Y 2 SEM'!AZ41</f>
        <v>118247.80360672467</v>
      </c>
      <c r="T41" s="218">
        <f>+'Distribución  1 Y 2 SEM'!BA41</f>
        <v>903296.27471343114</v>
      </c>
      <c r="U41" s="219">
        <f t="shared" si="5"/>
        <v>24715579.33184607</v>
      </c>
      <c r="W41" s="239" t="s">
        <v>35</v>
      </c>
      <c r="X41" s="240">
        <f t="shared" si="6"/>
        <v>5318.1653243862092</v>
      </c>
      <c r="Y41" s="240">
        <f t="shared" si="7"/>
        <v>712.75591752771288</v>
      </c>
      <c r="Z41" s="240">
        <f t="shared" si="8"/>
        <v>224.71494411095046</v>
      </c>
      <c r="AA41" s="240">
        <f t="shared" si="9"/>
        <v>239.22110405820422</v>
      </c>
      <c r="AB41" s="240">
        <f t="shared" si="10"/>
        <v>19.16936030521174</v>
      </c>
      <c r="AC41" s="240">
        <f t="shared" si="11"/>
        <v>176.37771304324269</v>
      </c>
      <c r="AD41" s="240">
        <f t="shared" si="12"/>
        <v>33.389231203196687</v>
      </c>
      <c r="AE41" s="240">
        <f t="shared" si="13"/>
        <v>255.06070507410914</v>
      </c>
      <c r="AF41" s="241">
        <f t="shared" si="14"/>
        <v>6978.8542997088371</v>
      </c>
      <c r="AH41" s="198" t="s">
        <v>35</v>
      </c>
      <c r="AI41" s="220">
        <f t="shared" si="15"/>
        <v>1772.721774795403</v>
      </c>
      <c r="AJ41" s="220">
        <f t="shared" si="23"/>
        <v>237.58530584257096</v>
      </c>
      <c r="AK41" s="220">
        <f t="shared" si="24"/>
        <v>74.904981370316818</v>
      </c>
      <c r="AL41" s="220">
        <f t="shared" si="25"/>
        <v>79.740368019401402</v>
      </c>
      <c r="AM41" s="220">
        <f t="shared" si="26"/>
        <v>6.3897867684039129</v>
      </c>
      <c r="AN41" s="220">
        <f t="shared" si="27"/>
        <v>58.792571014414229</v>
      </c>
      <c r="AO41" s="220">
        <f t="shared" si="21"/>
        <v>11.129743734398895</v>
      </c>
      <c r="AP41" s="220">
        <f t="shared" si="28"/>
        <v>85.020235024703041</v>
      </c>
      <c r="AQ41" s="219">
        <f t="shared" si="22"/>
        <v>2326.2847665696122</v>
      </c>
    </row>
    <row r="42" spans="1:43" x14ac:dyDescent="0.2">
      <c r="A42" s="198" t="s">
        <v>36</v>
      </c>
      <c r="B42" s="199">
        <f>'Part 2017'!O$18*'CALCULO GARANTIA'!$N42</f>
        <v>21294588.210852493</v>
      </c>
      <c r="C42" s="199">
        <f>'Part 2017'!O$19*'CALCULO GARANTIA'!$N42</f>
        <v>2853962.3785303291</v>
      </c>
      <c r="D42" s="199">
        <f>'Part 2017'!O$20*'CALCULO GARANTIA'!$N42</f>
        <v>899786.28113050759</v>
      </c>
      <c r="E42" s="199">
        <f>'Part 2017'!O$21*'CALCULO GARANTIA'!$N42</f>
        <v>957870.73013803049</v>
      </c>
      <c r="F42" s="199">
        <f>'Part 2017'!O$22*'CALCULO GARANTIA'!$N42</f>
        <v>76756.476917560081</v>
      </c>
      <c r="G42" s="199">
        <f>'Part 2017'!O$23*'CALCULO GARANTIA'!$N42</f>
        <v>706238.06138651865</v>
      </c>
      <c r="H42" s="199">
        <f>'Part 2017'!O$24*'CALCULO GARANTIA'!$N42</f>
        <v>133694.58935183508</v>
      </c>
      <c r="I42" s="199">
        <f>+'Part 2017'!O$25*'CALCULO GARANTIA'!N42</f>
        <v>1021294.4412270397</v>
      </c>
      <c r="J42" s="200">
        <f t="shared" si="4"/>
        <v>27944191.169534314</v>
      </c>
      <c r="L42" s="198" t="s">
        <v>36</v>
      </c>
      <c r="M42" s="218">
        <f>+'Distribución  1 Y 2 SEM'!AT42</f>
        <v>21406413.116953552</v>
      </c>
      <c r="N42" s="218">
        <f>+'Distribución  1 Y 2 SEM'!AU42</f>
        <v>2868949.4762771861</v>
      </c>
      <c r="O42" s="218">
        <f>+'Distribución  1 Y 2 SEM'!AV42</f>
        <v>904511.35566128267</v>
      </c>
      <c r="P42" s="218">
        <f>+'Distribución  1 Y 2 SEM'!AW42</f>
        <v>962900.82526802458</v>
      </c>
      <c r="Q42" s="218">
        <f>+'Distribución  1 Y 2 SEM'!AX42</f>
        <v>77159.550493764764</v>
      </c>
      <c r="R42" s="218">
        <f>+'Distribución  1 Y 2 SEM'!AY42</f>
        <v>709946.75037911884</v>
      </c>
      <c r="S42" s="218">
        <f>+'Distribución  1 Y 2 SEM'!AZ42</f>
        <v>134396.66373582667</v>
      </c>
      <c r="T42" s="218">
        <f>+'Distribución  1 Y 2 SEM'!BA42</f>
        <v>1026657.5951824444</v>
      </c>
      <c r="U42" s="219">
        <f t="shared" si="5"/>
        <v>28090935.333951205</v>
      </c>
      <c r="W42" s="239" t="s">
        <v>36</v>
      </c>
      <c r="X42" s="240">
        <f t="shared" si="6"/>
        <v>-111824.90610105917</v>
      </c>
      <c r="Y42" s="240">
        <f t="shared" si="7"/>
        <v>-14987.097746856976</v>
      </c>
      <c r="Z42" s="240">
        <f t="shared" si="8"/>
        <v>-4725.0745307750767</v>
      </c>
      <c r="AA42" s="240">
        <f t="shared" si="9"/>
        <v>-5030.0951299940934</v>
      </c>
      <c r="AB42" s="240">
        <f t="shared" si="10"/>
        <v>-403.07357620468247</v>
      </c>
      <c r="AC42" s="240">
        <f t="shared" si="11"/>
        <v>-3708.6889926001895</v>
      </c>
      <c r="AD42" s="240">
        <f t="shared" si="12"/>
        <v>-702.07438399159582</v>
      </c>
      <c r="AE42" s="240">
        <f t="shared" si="13"/>
        <v>-5363.1539554047631</v>
      </c>
      <c r="AF42" s="241">
        <f t="shared" si="14"/>
        <v>-146744.16441688655</v>
      </c>
      <c r="AH42" s="198" t="s">
        <v>36</v>
      </c>
      <c r="AI42" s="220">
        <f t="shared" si="15"/>
        <v>-37274.968700353056</v>
      </c>
      <c r="AJ42" s="220">
        <f t="shared" si="23"/>
        <v>-4995.6992489523254</v>
      </c>
      <c r="AK42" s="220">
        <f t="shared" si="24"/>
        <v>-1575.0248435916922</v>
      </c>
      <c r="AL42" s="220">
        <f t="shared" si="25"/>
        <v>-1676.6983766646979</v>
      </c>
      <c r="AM42" s="220">
        <f t="shared" si="26"/>
        <v>-134.35785873489417</v>
      </c>
      <c r="AN42" s="220">
        <f t="shared" si="27"/>
        <v>-1236.2296642000631</v>
      </c>
      <c r="AO42" s="220">
        <f t="shared" si="21"/>
        <v>-234.02479466386526</v>
      </c>
      <c r="AP42" s="220">
        <f t="shared" si="28"/>
        <v>-1787.717985134921</v>
      </c>
      <c r="AQ42" s="219">
        <f t="shared" si="22"/>
        <v>-48914.721472295518</v>
      </c>
    </row>
    <row r="43" spans="1:43" x14ac:dyDescent="0.2">
      <c r="A43" s="198" t="s">
        <v>37</v>
      </c>
      <c r="B43" s="199">
        <f>'Part 2017'!O$18*'CALCULO GARANTIA'!$N43</f>
        <v>29994350.547426112</v>
      </c>
      <c r="C43" s="199">
        <f>'Part 2017'!O$19*'CALCULO GARANTIA'!$N43</f>
        <v>4019929.7203210741</v>
      </c>
      <c r="D43" s="199">
        <f>'Part 2017'!O$20*'CALCULO GARANTIA'!$N43</f>
        <v>1267387.9798360704</v>
      </c>
      <c r="E43" s="199">
        <f>'Part 2017'!O$21*'CALCULO GARANTIA'!$N43</f>
        <v>1349202.4440386631</v>
      </c>
      <c r="F43" s="199">
        <f>'Part 2017'!O$22*'CALCULO GARANTIA'!$N43</f>
        <v>108114.82488670068</v>
      </c>
      <c r="G43" s="199">
        <f>'Part 2017'!O$23*'CALCULO GARANTIA'!$N43</f>
        <v>994766.92262901715</v>
      </c>
      <c r="H43" s="199">
        <f>'Part 2017'!O$24*'CALCULO GARANTIA'!$N43</f>
        <v>188314.62433584139</v>
      </c>
      <c r="I43" s="199">
        <f>+'Part 2017'!O$25*'CALCULO GARANTIA'!N43</f>
        <v>1438537.4903230006</v>
      </c>
      <c r="J43" s="200">
        <f t="shared" si="4"/>
        <v>39360604.55379647</v>
      </c>
      <c r="L43" s="198" t="s">
        <v>37</v>
      </c>
      <c r="M43" s="218">
        <f>+'Distribución  1 Y 2 SEM'!AT43</f>
        <v>30151860.774922267</v>
      </c>
      <c r="N43" s="218">
        <f>+'Distribución  1 Y 2 SEM'!AU43</f>
        <v>4041039.6971403807</v>
      </c>
      <c r="O43" s="218">
        <f>+'Distribución  1 Y 2 SEM'!AV43</f>
        <v>1274043.4521295689</v>
      </c>
      <c r="P43" s="218">
        <f>+'Distribución  1 Y 2 SEM'!AW43</f>
        <v>1356287.551067831</v>
      </c>
      <c r="Q43" s="218">
        <f>+'Distribución  1 Y 2 SEM'!AX43</f>
        <v>108682.57149073816</v>
      </c>
      <c r="R43" s="218">
        <f>+'Distribución  1 Y 2 SEM'!AY43</f>
        <v>999990.77183492668</v>
      </c>
      <c r="S43" s="218">
        <f>+'Distribución  1 Y 2 SEM'!AZ43</f>
        <v>189303.52653837754</v>
      </c>
      <c r="T43" s="218">
        <f>+'Distribución  1 Y 2 SEM'!BA43</f>
        <v>1446091.7251447968</v>
      </c>
      <c r="U43" s="219">
        <f t="shared" si="5"/>
        <v>39567300.070268884</v>
      </c>
      <c r="W43" s="239" t="s">
        <v>37</v>
      </c>
      <c r="X43" s="240">
        <f t="shared" si="6"/>
        <v>-157510.22749615461</v>
      </c>
      <c r="Y43" s="240">
        <f t="shared" si="7"/>
        <v>-21109.976819306612</v>
      </c>
      <c r="Z43" s="240">
        <f t="shared" si="8"/>
        <v>-6655.4722934984602</v>
      </c>
      <c r="AA43" s="240">
        <f t="shared" si="9"/>
        <v>-7085.1070291679353</v>
      </c>
      <c r="AB43" s="240">
        <f t="shared" si="10"/>
        <v>-567.74660403748567</v>
      </c>
      <c r="AC43" s="240">
        <f t="shared" si="11"/>
        <v>-5223.8492059095297</v>
      </c>
      <c r="AD43" s="240">
        <f t="shared" si="12"/>
        <v>-988.90220253614825</v>
      </c>
      <c r="AE43" s="240">
        <f t="shared" si="13"/>
        <v>-7554.2348217961844</v>
      </c>
      <c r="AF43" s="241">
        <f t="shared" si="14"/>
        <v>-206695.51647240695</v>
      </c>
      <c r="AH43" s="198" t="s">
        <v>37</v>
      </c>
      <c r="AI43" s="220">
        <f t="shared" si="15"/>
        <v>-52503.409165384866</v>
      </c>
      <c r="AJ43" s="220">
        <f t="shared" si="23"/>
        <v>-7036.6589397688704</v>
      </c>
      <c r="AK43" s="220">
        <f t="shared" si="24"/>
        <v>-2218.4907644994869</v>
      </c>
      <c r="AL43" s="220">
        <f t="shared" si="25"/>
        <v>-2361.7023430559784</v>
      </c>
      <c r="AM43" s="220">
        <f t="shared" si="26"/>
        <v>-189.24886801249522</v>
      </c>
      <c r="AN43" s="220">
        <f t="shared" si="27"/>
        <v>-1741.2830686365098</v>
      </c>
      <c r="AO43" s="220">
        <f t="shared" si="21"/>
        <v>-329.6340675120494</v>
      </c>
      <c r="AP43" s="220">
        <f t="shared" si="28"/>
        <v>-2518.0782739320616</v>
      </c>
      <c r="AQ43" s="219">
        <f t="shared" si="22"/>
        <v>-68898.505490802316</v>
      </c>
    </row>
    <row r="44" spans="1:43" x14ac:dyDescent="0.2">
      <c r="A44" s="198" t="s">
        <v>38</v>
      </c>
      <c r="B44" s="199">
        <f>'Part 2017'!O$18*'CALCULO GARANTIA'!$N44</f>
        <v>70369516.207673073</v>
      </c>
      <c r="C44" s="199">
        <f>'Part 2017'!O$19*'CALCULO GARANTIA'!$N44</f>
        <v>9431126.3436279055</v>
      </c>
      <c r="D44" s="199">
        <f>'Part 2017'!O$20*'CALCULO GARANTIA'!$N44</f>
        <v>2973409.2374318009</v>
      </c>
      <c r="E44" s="199">
        <f>'Part 2017'!O$21*'CALCULO GARANTIA'!$N44</f>
        <v>3165353.5255944417</v>
      </c>
      <c r="F44" s="199">
        <f>'Part 2017'!O$22*'CALCULO GARANTIA'!$N44</f>
        <v>253647.36303007833</v>
      </c>
      <c r="G44" s="199">
        <f>'Part 2017'!O$23*'CALCULO GARANTIA'!$N44</f>
        <v>2333815.0620769705</v>
      </c>
      <c r="H44" s="199">
        <f>'Part 2017'!O$24*'CALCULO GARANTIA'!$N44</f>
        <v>441803.49857516785</v>
      </c>
      <c r="I44" s="199">
        <f>+'Part 2017'!O$25*'CALCULO GARANTIA'!N44</f>
        <v>3374941.7938077832</v>
      </c>
      <c r="J44" s="200">
        <f t="shared" si="4"/>
        <v>92343613.031817213</v>
      </c>
      <c r="L44" s="198" t="s">
        <v>38</v>
      </c>
      <c r="M44" s="218">
        <f>+'Distribución  1 Y 2 SEM'!AT44</f>
        <v>70739049.746635318</v>
      </c>
      <c r="N44" s="218">
        <f>+'Distribución  1 Y 2 SEM'!AU44</f>
        <v>9480652.2986433655</v>
      </c>
      <c r="O44" s="218">
        <f>+'Distribución  1 Y 2 SEM'!AV44</f>
        <v>2989023.5900308518</v>
      </c>
      <c r="P44" s="218">
        <f>+'Distribución  1 Y 2 SEM'!AW44</f>
        <v>3181975.8409579229</v>
      </c>
      <c r="Q44" s="218">
        <f>+'Distribución  1 Y 2 SEM'!AX44</f>
        <v>254979.34899161782</v>
      </c>
      <c r="R44" s="218">
        <f>+'Distribución  1 Y 2 SEM'!AY44</f>
        <v>2346070.6947095376</v>
      </c>
      <c r="S44" s="218">
        <f>+'Distribución  1 Y 2 SEM'!AZ44</f>
        <v>444123.5544623303</v>
      </c>
      <c r="T44" s="218">
        <f>+'Distribución  1 Y 2 SEM'!BA44</f>
        <v>3392664.7262942991</v>
      </c>
      <c r="U44" s="219">
        <f t="shared" si="5"/>
        <v>92828539.800725237</v>
      </c>
      <c r="W44" s="239" t="s">
        <v>38</v>
      </c>
      <c r="X44" s="240">
        <f t="shared" si="6"/>
        <v>-369533.53896224499</v>
      </c>
      <c r="Y44" s="240">
        <f t="shared" si="7"/>
        <v>-49525.955015460029</v>
      </c>
      <c r="Z44" s="240">
        <f t="shared" si="8"/>
        <v>-15614.35259905085</v>
      </c>
      <c r="AA44" s="240">
        <f t="shared" si="9"/>
        <v>-16622.315363481175</v>
      </c>
      <c r="AB44" s="240">
        <f t="shared" si="10"/>
        <v>-1331.9859615394962</v>
      </c>
      <c r="AC44" s="240">
        <f t="shared" si="11"/>
        <v>-12255.632632567082</v>
      </c>
      <c r="AD44" s="240">
        <f t="shared" si="12"/>
        <v>-2320.0558871624526</v>
      </c>
      <c r="AE44" s="240">
        <f t="shared" si="13"/>
        <v>-17722.932486515958</v>
      </c>
      <c r="AF44" s="241">
        <f t="shared" si="14"/>
        <v>-484926.76890802203</v>
      </c>
      <c r="AH44" s="198" t="s">
        <v>38</v>
      </c>
      <c r="AI44" s="220">
        <f t="shared" si="15"/>
        <v>-123177.84632074833</v>
      </c>
      <c r="AJ44" s="220">
        <f t="shared" si="23"/>
        <v>-16508.651671820011</v>
      </c>
      <c r="AK44" s="220">
        <f t="shared" si="24"/>
        <v>-5204.7841996836169</v>
      </c>
      <c r="AL44" s="220">
        <f t="shared" si="25"/>
        <v>-5540.7717878270587</v>
      </c>
      <c r="AM44" s="220">
        <f t="shared" si="26"/>
        <v>-443.99532051316538</v>
      </c>
      <c r="AN44" s="220">
        <f t="shared" si="27"/>
        <v>-4085.2108775223605</v>
      </c>
      <c r="AO44" s="220">
        <f t="shared" si="21"/>
        <v>-773.35196238748415</v>
      </c>
      <c r="AP44" s="220">
        <f t="shared" si="28"/>
        <v>-5907.644162171986</v>
      </c>
      <c r="AQ44" s="219">
        <f t="shared" si="22"/>
        <v>-161642.25630267398</v>
      </c>
    </row>
    <row r="45" spans="1:43" x14ac:dyDescent="0.2">
      <c r="A45" s="198" t="s">
        <v>39</v>
      </c>
      <c r="B45" s="199">
        <f>'Part 2017'!O$18*'CALCULO GARANTIA'!$N45</f>
        <v>1320099410.81214</v>
      </c>
      <c r="C45" s="199">
        <f>'Part 2017'!O$19*'CALCULO GARANTIA'!$N45</f>
        <v>176923545.88279101</v>
      </c>
      <c r="D45" s="199">
        <f>'Part 2017'!O$20*'CALCULO GARANTIA'!$N45</f>
        <v>55779775.021518379</v>
      </c>
      <c r="E45" s="199">
        <f>'Part 2017'!O$21*'CALCULO GARANTIA'!$N45</f>
        <v>59380560.636762224</v>
      </c>
      <c r="F45" s="199">
        <f>'Part 2017'!O$22*'CALCULO GARANTIA'!$N45</f>
        <v>4758306.6153515568</v>
      </c>
      <c r="G45" s="199">
        <f>'Part 2017'!O$23*'CALCULO GARANTIA'!$N45</f>
        <v>43781285.625157818</v>
      </c>
      <c r="H45" s="199">
        <f>'Part 2017'!O$24*'CALCULO GARANTIA'!$N45</f>
        <v>8288028.2485191589</v>
      </c>
      <c r="I45" s="199">
        <f>+'Part 2017'!O$25*'CALCULO GARANTIA'!N45</f>
        <v>63312339.115458086</v>
      </c>
      <c r="J45" s="200">
        <f t="shared" si="4"/>
        <v>1732323251.9576981</v>
      </c>
      <c r="L45" s="198" t="s">
        <v>39</v>
      </c>
      <c r="M45" s="218">
        <f>+'Distribución  1 Y 2 SEM'!AT45</f>
        <v>1316279575.0162199</v>
      </c>
      <c r="N45" s="218">
        <f>+'Distribución  1 Y 2 SEM'!AU45</f>
        <v>176411600.42764649</v>
      </c>
      <c r="O45" s="218">
        <f>+'Distribución  1 Y 2 SEM'!AV45</f>
        <v>55618370.827583857</v>
      </c>
      <c r="P45" s="218">
        <f>+'Distribución  1 Y 2 SEM'!AW45</f>
        <v>59208737.220098041</v>
      </c>
      <c r="Q45" s="218">
        <f>+'Distribución  1 Y 2 SEM'!AX45</f>
        <v>4744537.9932399075</v>
      </c>
      <c r="R45" s="218">
        <f>+'Distribución  1 Y 2 SEM'!AY45</f>
        <v>43654600.225063972</v>
      </c>
      <c r="S45" s="218">
        <f>+'Distribución  1 Y 2 SEM'!AZ45</f>
        <v>8264046.0342086367</v>
      </c>
      <c r="T45" s="218">
        <f>+'Distribución  1 Y 2 SEM'!BA45</f>
        <v>63129138.716082193</v>
      </c>
      <c r="U45" s="219">
        <f t="shared" si="5"/>
        <v>1727310606.4601426</v>
      </c>
      <c r="W45" s="239" t="s">
        <v>39</v>
      </c>
      <c r="X45" s="240">
        <f t="shared" si="6"/>
        <v>3819835.7959201336</v>
      </c>
      <c r="Y45" s="240">
        <f t="shared" si="7"/>
        <v>511945.45514452457</v>
      </c>
      <c r="Z45" s="240">
        <f t="shared" si="8"/>
        <v>161404.19393452257</v>
      </c>
      <c r="AA45" s="240">
        <f t="shared" si="9"/>
        <v>171823.41666418314</v>
      </c>
      <c r="AB45" s="240">
        <f t="shared" si="10"/>
        <v>13768.622111649252</v>
      </c>
      <c r="AC45" s="240">
        <f t="shared" si="11"/>
        <v>126685.40009384602</v>
      </c>
      <c r="AD45" s="240">
        <f t="shared" si="12"/>
        <v>23982.214310522191</v>
      </c>
      <c r="AE45" s="240">
        <f t="shared" si="13"/>
        <v>183200.39937589318</v>
      </c>
      <c r="AF45" s="241">
        <f t="shared" si="14"/>
        <v>5012645.4975552745</v>
      </c>
      <c r="AH45" s="198" t="s">
        <v>39</v>
      </c>
      <c r="AI45" s="220">
        <f t="shared" si="15"/>
        <v>1273278.5986400445</v>
      </c>
      <c r="AJ45" s="220">
        <f t="shared" si="23"/>
        <v>170648.48504817486</v>
      </c>
      <c r="AK45" s="220">
        <f t="shared" si="24"/>
        <v>53801.397978174187</v>
      </c>
      <c r="AL45" s="220">
        <f t="shared" si="25"/>
        <v>57274.472221394382</v>
      </c>
      <c r="AM45" s="220">
        <f t="shared" si="26"/>
        <v>4589.5407038830845</v>
      </c>
      <c r="AN45" s="220">
        <f t="shared" si="27"/>
        <v>42228.466697948672</v>
      </c>
      <c r="AO45" s="220">
        <f t="shared" si="21"/>
        <v>7994.0714368407307</v>
      </c>
      <c r="AP45" s="220">
        <f t="shared" si="28"/>
        <v>61066.799791964389</v>
      </c>
      <c r="AQ45" s="219">
        <f t="shared" si="22"/>
        <v>1670881.8325184251</v>
      </c>
    </row>
    <row r="46" spans="1:43" x14ac:dyDescent="0.2">
      <c r="A46" s="198" t="s">
        <v>40</v>
      </c>
      <c r="B46" s="199">
        <f>'Part 2017'!O$18*'CALCULO GARANTIA'!$N46</f>
        <v>7521272.0580486525</v>
      </c>
      <c r="C46" s="199">
        <f>'Part 2017'!O$19*'CALCULO GARANTIA'!$N46</f>
        <v>1008022.6618997345</v>
      </c>
      <c r="D46" s="199">
        <f>'Part 2017'!O$20*'CALCULO GARANTIA'!$N46</f>
        <v>317805.50755301362</v>
      </c>
      <c r="E46" s="199">
        <f>'Part 2017'!O$21*'CALCULO GARANTIA'!$N46</f>
        <v>338320.99904792727</v>
      </c>
      <c r="F46" s="199">
        <f>'Part 2017'!O$22*'CALCULO GARANTIA'!$N46</f>
        <v>27110.472360300671</v>
      </c>
      <c r="G46" s="199">
        <f>'Part 2017'!O$23*'CALCULO GARANTIA'!$N46</f>
        <v>249444.06272809644</v>
      </c>
      <c r="H46" s="199">
        <f>'Part 2017'!O$24*'CALCULO GARANTIA'!$N46</f>
        <v>47221.076512377913</v>
      </c>
      <c r="I46" s="199">
        <f>+'Part 2017'!O$25*'CALCULO GARANTIA'!N46</f>
        <v>360722.32380274951</v>
      </c>
      <c r="J46" s="200">
        <f t="shared" si="4"/>
        <v>9869919.1619528495</v>
      </c>
      <c r="L46" s="198" t="s">
        <v>40</v>
      </c>
      <c r="M46" s="218">
        <f>+'Distribución  1 Y 2 SEM'!AT46</f>
        <v>7560768.7383001726</v>
      </c>
      <c r="N46" s="218">
        <f>+'Distribución  1 Y 2 SEM'!AU46</f>
        <v>1013316.1213645779</v>
      </c>
      <c r="O46" s="218">
        <f>+'Distribución  1 Y 2 SEM'!AV46</f>
        <v>319474.40909215697</v>
      </c>
      <c r="P46" s="218">
        <f>+'Distribución  1 Y 2 SEM'!AW46</f>
        <v>340097.63419935375</v>
      </c>
      <c r="Q46" s="218">
        <f>+'Distribución  1 Y 2 SEM'!AX46</f>
        <v>27252.838392272162</v>
      </c>
      <c r="R46" s="218">
        <f>+'Distribución  1 Y 2 SEM'!AY46</f>
        <v>250753.97577341282</v>
      </c>
      <c r="S46" s="218">
        <f>+'Distribución  1 Y 2 SEM'!AZ46</f>
        <v>47469.04995965484</v>
      </c>
      <c r="T46" s="218">
        <f>+'Distribución  1 Y 2 SEM'!BA46</f>
        <v>362616.59569889453</v>
      </c>
      <c r="U46" s="219">
        <f t="shared" si="5"/>
        <v>9921749.3627804946</v>
      </c>
      <c r="W46" s="239" t="s">
        <v>40</v>
      </c>
      <c r="X46" s="240">
        <f t="shared" si="6"/>
        <v>-39496.680251520127</v>
      </c>
      <c r="Y46" s="240">
        <f t="shared" si="7"/>
        <v>-5293.4594648433849</v>
      </c>
      <c r="Z46" s="240">
        <f t="shared" si="8"/>
        <v>-1668.9015391433495</v>
      </c>
      <c r="AA46" s="240">
        <f t="shared" si="9"/>
        <v>-1776.6351514264825</v>
      </c>
      <c r="AB46" s="240">
        <f t="shared" si="10"/>
        <v>-142.36603197149088</v>
      </c>
      <c r="AC46" s="240">
        <f t="shared" si="11"/>
        <v>-1309.9130453163816</v>
      </c>
      <c r="AD46" s="240">
        <f t="shared" si="12"/>
        <v>-247.97344727692689</v>
      </c>
      <c r="AE46" s="240">
        <f t="shared" si="13"/>
        <v>-1894.2718961450155</v>
      </c>
      <c r="AF46" s="241">
        <f t="shared" si="14"/>
        <v>-51830.200827643159</v>
      </c>
      <c r="AH46" s="198" t="s">
        <v>40</v>
      </c>
      <c r="AI46" s="220">
        <f t="shared" si="15"/>
        <v>-13165.560083840042</v>
      </c>
      <c r="AJ46" s="220">
        <f t="shared" si="23"/>
        <v>-1764.4864882811282</v>
      </c>
      <c r="AK46" s="220">
        <f t="shared" si="24"/>
        <v>-556.30051304778317</v>
      </c>
      <c r="AL46" s="220">
        <f t="shared" si="25"/>
        <v>-592.21171714216086</v>
      </c>
      <c r="AM46" s="220">
        <f t="shared" si="26"/>
        <v>-47.455343990496964</v>
      </c>
      <c r="AN46" s="220">
        <f t="shared" si="27"/>
        <v>-436.63768177212722</v>
      </c>
      <c r="AO46" s="220">
        <f t="shared" si="21"/>
        <v>-82.65781575897563</v>
      </c>
      <c r="AP46" s="220">
        <f t="shared" si="28"/>
        <v>-631.42396538167179</v>
      </c>
      <c r="AQ46" s="219">
        <f t="shared" si="22"/>
        <v>-17276.733609214389</v>
      </c>
    </row>
    <row r="47" spans="1:43" x14ac:dyDescent="0.2">
      <c r="A47" s="198" t="s">
        <v>41</v>
      </c>
      <c r="B47" s="199">
        <f>'Part 2017'!O$18*'CALCULO GARANTIA'!$N47</f>
        <v>20768541.830248769</v>
      </c>
      <c r="C47" s="199">
        <f>'Part 2017'!O$19*'CALCULO GARANTIA'!$N47</f>
        <v>2783460.1192361135</v>
      </c>
      <c r="D47" s="199">
        <f>'Part 2017'!O$20*'CALCULO GARANTIA'!$N47</f>
        <v>877558.60000238125</v>
      </c>
      <c r="E47" s="199">
        <f>'Part 2017'!O$21*'CALCULO GARANTIA'!$N47</f>
        <v>934208.17204176448</v>
      </c>
      <c r="F47" s="199">
        <f>'Part 2017'!O$22*'CALCULO GARANTIA'!$N47</f>
        <v>74860.339435558999</v>
      </c>
      <c r="G47" s="199">
        <f>'Part 2017'!O$23*'CALCULO GARANTIA'!$N47</f>
        <v>688791.65799245669</v>
      </c>
      <c r="H47" s="199">
        <f>'Part 2017'!O$24*'CALCULO GARANTIA'!$N47</f>
        <v>130391.89318610265</v>
      </c>
      <c r="I47" s="199">
        <f>+'Part 2017'!O$25*'CALCULO GARANTIA'!N47</f>
        <v>996065.10882490454</v>
      </c>
      <c r="J47" s="200">
        <f t="shared" si="4"/>
        <v>27253877.720968053</v>
      </c>
      <c r="L47" s="198" t="s">
        <v>41</v>
      </c>
      <c r="M47" s="218">
        <f>+'Distribución  1 Y 2 SEM'!AT47</f>
        <v>20779996.240420189</v>
      </c>
      <c r="N47" s="218">
        <f>+'Distribución  1 Y 2 SEM'!AU47</f>
        <v>2784995.272457852</v>
      </c>
      <c r="O47" s="218">
        <f>+'Distribución  1 Y 2 SEM'!AV47</f>
        <v>878042.59720526834</v>
      </c>
      <c r="P47" s="218">
        <f>+'Distribución  1 Y 2 SEM'!AW47</f>
        <v>934723.41300935496</v>
      </c>
      <c r="Q47" s="218">
        <f>+'Distribución  1 Y 2 SEM'!AX47</f>
        <v>74901.626928945654</v>
      </c>
      <c r="R47" s="218">
        <f>+'Distribución  1 Y 2 SEM'!AY47</f>
        <v>689171.54514282988</v>
      </c>
      <c r="S47" s="218">
        <f>+'Distribución  1 Y 2 SEM'!AZ47</f>
        <v>130463.80782699508</v>
      </c>
      <c r="T47" s="218">
        <f>+'Distribución  1 Y 2 SEM'!BA47</f>
        <v>996614.46555910259</v>
      </c>
      <c r="U47" s="219">
        <f t="shared" si="5"/>
        <v>27268908.968550541</v>
      </c>
      <c r="W47" s="239" t="s">
        <v>41</v>
      </c>
      <c r="X47" s="240">
        <f t="shared" si="6"/>
        <v>-11454.410171419382</v>
      </c>
      <c r="Y47" s="240">
        <f t="shared" si="7"/>
        <v>-1535.1532217385247</v>
      </c>
      <c r="Z47" s="240">
        <f t="shared" si="8"/>
        <v>-483.9972028870834</v>
      </c>
      <c r="AA47" s="240">
        <f t="shared" si="9"/>
        <v>-515.24096759047825</v>
      </c>
      <c r="AB47" s="240">
        <f t="shared" si="10"/>
        <v>-41.287493386655115</v>
      </c>
      <c r="AC47" s="240">
        <f t="shared" si="11"/>
        <v>-379.88715037319344</v>
      </c>
      <c r="AD47" s="240">
        <f t="shared" si="12"/>
        <v>-71.914640892427997</v>
      </c>
      <c r="AE47" s="240">
        <f t="shared" si="13"/>
        <v>-549.35673419805244</v>
      </c>
      <c r="AF47" s="241">
        <f t="shared" si="14"/>
        <v>-15031.247582485797</v>
      </c>
      <c r="AH47" s="198" t="s">
        <v>41</v>
      </c>
      <c r="AI47" s="220">
        <f t="shared" si="15"/>
        <v>-3818.1367238064609</v>
      </c>
      <c r="AJ47" s="220">
        <f t="shared" si="23"/>
        <v>-511.71774057950824</v>
      </c>
      <c r="AK47" s="220">
        <f t="shared" si="24"/>
        <v>-161.33240096236113</v>
      </c>
      <c r="AL47" s="220">
        <f t="shared" si="25"/>
        <v>-171.74698919682609</v>
      </c>
      <c r="AM47" s="220">
        <f t="shared" si="26"/>
        <v>-13.762497795551704</v>
      </c>
      <c r="AN47" s="220">
        <f t="shared" si="27"/>
        <v>-126.62905012439781</v>
      </c>
      <c r="AO47" s="220">
        <f t="shared" si="21"/>
        <v>-23.971546964142664</v>
      </c>
      <c r="AP47" s="220">
        <f t="shared" si="28"/>
        <v>-183.11891139935082</v>
      </c>
      <c r="AQ47" s="219">
        <f t="shared" si="22"/>
        <v>-5010.4158608285989</v>
      </c>
    </row>
    <row r="48" spans="1:43" x14ac:dyDescent="0.2">
      <c r="A48" s="198" t="s">
        <v>42</v>
      </c>
      <c r="B48" s="199">
        <f>'Part 2017'!O$18*'CALCULO GARANTIA'!$N48</f>
        <v>15952389.424529565</v>
      </c>
      <c r="C48" s="199">
        <f>'Part 2017'!O$19*'CALCULO GARANTIA'!$N48</f>
        <v>2137985.4268358191</v>
      </c>
      <c r="D48" s="199">
        <f>'Part 2017'!O$20*'CALCULO GARANTIA'!$N48</f>
        <v>674055.82175699971</v>
      </c>
      <c r="E48" s="199">
        <f>'Part 2017'!O$21*'CALCULO GARANTIA'!$N48</f>
        <v>717568.55564518133</v>
      </c>
      <c r="F48" s="199">
        <f>'Part 2017'!O$22*'CALCULO GARANTIA'!$N48</f>
        <v>57500.487847884724</v>
      </c>
      <c r="G48" s="199">
        <f>'Part 2017'!O$23*'CALCULO GARANTIA'!$N48</f>
        <v>529063.27514334873</v>
      </c>
      <c r="H48" s="199">
        <f>'Part 2017'!O$24*'CALCULO GARANTIA'!$N48</f>
        <v>100154.46798854329</v>
      </c>
      <c r="I48" s="199">
        <f>+'Part 2017'!O$25*'CALCULO GARANTIA'!N48</f>
        <v>765081.08455734409</v>
      </c>
      <c r="J48" s="200">
        <f t="shared" si="4"/>
        <v>20933798.544304684</v>
      </c>
      <c r="L48" s="198" t="s">
        <v>42</v>
      </c>
      <c r="M48" s="218">
        <f>+'Distribución  1 Y 2 SEM'!AT48</f>
        <v>16036160.68283342</v>
      </c>
      <c r="N48" s="218">
        <f>+'Distribución  1 Y 2 SEM'!AU48</f>
        <v>2149212.6934649763</v>
      </c>
      <c r="O48" s="218">
        <f>+'Distribución  1 Y 2 SEM'!AV48</f>
        <v>677595.51119492156</v>
      </c>
      <c r="P48" s="218">
        <f>+'Distribución  1 Y 2 SEM'!AW48</f>
        <v>721336.74480017065</v>
      </c>
      <c r="Q48" s="218">
        <f>+'Distribución  1 Y 2 SEM'!AX48</f>
        <v>57802.441874451812</v>
      </c>
      <c r="R48" s="218">
        <f>+'Distribución  1 Y 2 SEM'!AY48</f>
        <v>531841.56089739176</v>
      </c>
      <c r="S48" s="218">
        <f>+'Distribución  1 Y 2 SEM'!AZ48</f>
        <v>100680.41213301435</v>
      </c>
      <c r="T48" s="218">
        <f>+'Distribución  1 Y 2 SEM'!BA48</f>
        <v>769098.77767228871</v>
      </c>
      <c r="U48" s="219">
        <f t="shared" si="5"/>
        <v>21043728.824870635</v>
      </c>
      <c r="W48" s="239" t="s">
        <v>42</v>
      </c>
      <c r="X48" s="240">
        <f t="shared" si="6"/>
        <v>-83771.258303854614</v>
      </c>
      <c r="Y48" s="240">
        <f t="shared" si="7"/>
        <v>-11227.266629157122</v>
      </c>
      <c r="Z48" s="240">
        <f t="shared" si="8"/>
        <v>-3539.6894379218575</v>
      </c>
      <c r="AA48" s="240">
        <f t="shared" si="9"/>
        <v>-3768.1891549893189</v>
      </c>
      <c r="AB48" s="240">
        <f t="shared" si="10"/>
        <v>-301.95402656708757</v>
      </c>
      <c r="AC48" s="240">
        <f t="shared" si="11"/>
        <v>-2778.2857540430268</v>
      </c>
      <c r="AD48" s="240">
        <f t="shared" si="12"/>
        <v>-525.94414447106828</v>
      </c>
      <c r="AE48" s="240">
        <f t="shared" si="13"/>
        <v>-4017.6931149446173</v>
      </c>
      <c r="AF48" s="241">
        <f t="shared" si="14"/>
        <v>-109930.28056594871</v>
      </c>
      <c r="AH48" s="198" t="s">
        <v>42</v>
      </c>
      <c r="AI48" s="220">
        <f t="shared" si="15"/>
        <v>-27923.752767951537</v>
      </c>
      <c r="AJ48" s="220">
        <f t="shared" si="23"/>
        <v>-3742.4222097190409</v>
      </c>
      <c r="AK48" s="220">
        <f t="shared" si="24"/>
        <v>-1179.8964793072857</v>
      </c>
      <c r="AL48" s="220">
        <f t="shared" si="25"/>
        <v>-1256.0630516631063</v>
      </c>
      <c r="AM48" s="220">
        <f t="shared" si="26"/>
        <v>-100.65134218902919</v>
      </c>
      <c r="AN48" s="220">
        <f t="shared" si="27"/>
        <v>-926.09525134767557</v>
      </c>
      <c r="AO48" s="220">
        <f t="shared" si="21"/>
        <v>-175.31471482368943</v>
      </c>
      <c r="AP48" s="220">
        <f t="shared" si="28"/>
        <v>-1339.2310383148724</v>
      </c>
      <c r="AQ48" s="219">
        <f t="shared" si="22"/>
        <v>-36643.426855316233</v>
      </c>
    </row>
    <row r="49" spans="1:43" x14ac:dyDescent="0.2">
      <c r="A49" s="198" t="s">
        <v>43</v>
      </c>
      <c r="B49" s="199">
        <f>'Part 2017'!O$18*'CALCULO GARANTIA'!$N49</f>
        <v>17255214.087927237</v>
      </c>
      <c r="C49" s="199">
        <f>'Part 2017'!O$19*'CALCULO GARANTIA'!$N49</f>
        <v>2312593.7610445768</v>
      </c>
      <c r="D49" s="199">
        <f>'Part 2017'!O$20*'CALCULO GARANTIA'!$N49</f>
        <v>729105.66574723332</v>
      </c>
      <c r="E49" s="199">
        <f>'Part 2017'!O$21*'CALCULO GARANTIA'!$N49</f>
        <v>776172.06557051395</v>
      </c>
      <c r="F49" s="199">
        <f>'Part 2017'!O$22*'CALCULO GARANTIA'!$N49</f>
        <v>62196.527527710408</v>
      </c>
      <c r="G49" s="199">
        <f>'Part 2017'!O$23*'CALCULO GARANTIA'!$N49</f>
        <v>572271.64130163856</v>
      </c>
      <c r="H49" s="199">
        <f>'Part 2017'!O$24*'CALCULO GARANTIA'!$N49</f>
        <v>108334.03956070574</v>
      </c>
      <c r="I49" s="199">
        <f>+'Part 2017'!O$25*'CALCULO GARANTIA'!N49</f>
        <v>827564.92192703916</v>
      </c>
      <c r="J49" s="200">
        <f t="shared" si="4"/>
        <v>22643452.710606653</v>
      </c>
      <c r="L49" s="198" t="s">
        <v>43</v>
      </c>
      <c r="M49" s="218">
        <f>+'Distribución  1 Y 2 SEM'!AT49</f>
        <v>17345826.908237744</v>
      </c>
      <c r="N49" s="218">
        <f>+'Distribución  1 Y 2 SEM'!AU49</f>
        <v>2324737.9536261884</v>
      </c>
      <c r="O49" s="218">
        <f>+'Distribución  1 Y 2 SEM'!AV49</f>
        <v>732934.4400725516</v>
      </c>
      <c r="P49" s="218">
        <f>+'Distribución  1 Y 2 SEM'!AW49</f>
        <v>780248.00108479906</v>
      </c>
      <c r="Q49" s="218">
        <f>+'Distribución  1 Y 2 SEM'!AX49</f>
        <v>62523.142007489543</v>
      </c>
      <c r="R49" s="218">
        <f>+'Distribución  1 Y 2 SEM'!AY49</f>
        <v>575276.82843741251</v>
      </c>
      <c r="S49" s="218">
        <f>+'Distribución  1 Y 2 SEM'!AZ49</f>
        <v>108902.93733329806</v>
      </c>
      <c r="T49" s="218">
        <f>+'Distribución  1 Y 2 SEM'!BA49</f>
        <v>831910.73828050413</v>
      </c>
      <c r="U49" s="219">
        <f t="shared" si="5"/>
        <v>22762360.94907999</v>
      </c>
      <c r="W49" s="239" t="s">
        <v>43</v>
      </c>
      <c r="X49" s="240">
        <f t="shared" si="6"/>
        <v>-90612.82031050697</v>
      </c>
      <c r="Y49" s="240">
        <f t="shared" si="7"/>
        <v>-12144.192581611685</v>
      </c>
      <c r="Z49" s="240">
        <f t="shared" si="8"/>
        <v>-3828.7743253182853</v>
      </c>
      <c r="AA49" s="240">
        <f t="shared" si="9"/>
        <v>-4075.9355142851127</v>
      </c>
      <c r="AB49" s="240">
        <f t="shared" si="10"/>
        <v>-326.61447977913485</v>
      </c>
      <c r="AC49" s="240">
        <f t="shared" si="11"/>
        <v>-3005.1871357739437</v>
      </c>
      <c r="AD49" s="240">
        <f t="shared" si="12"/>
        <v>-568.89777259231778</v>
      </c>
      <c r="AE49" s="240">
        <f t="shared" si="13"/>
        <v>-4345.8163534649648</v>
      </c>
      <c r="AF49" s="241">
        <f t="shared" si="14"/>
        <v>-118908.23847333241</v>
      </c>
      <c r="AH49" s="198" t="s">
        <v>43</v>
      </c>
      <c r="AI49" s="220">
        <f t="shared" si="15"/>
        <v>-30204.273436835658</v>
      </c>
      <c r="AJ49" s="220">
        <f t="shared" si="23"/>
        <v>-4048.0641938705617</v>
      </c>
      <c r="AK49" s="220">
        <f t="shared" si="24"/>
        <v>-1276.2581084394285</v>
      </c>
      <c r="AL49" s="220">
        <f t="shared" si="25"/>
        <v>-1358.645171428371</v>
      </c>
      <c r="AM49" s="220">
        <f t="shared" si="26"/>
        <v>-108.87149325971161</v>
      </c>
      <c r="AN49" s="220">
        <f t="shared" si="27"/>
        <v>-1001.7290452579813</v>
      </c>
      <c r="AO49" s="220">
        <f t="shared" si="21"/>
        <v>-189.63259086410594</v>
      </c>
      <c r="AP49" s="220">
        <f t="shared" si="28"/>
        <v>-1448.6054511549883</v>
      </c>
      <c r="AQ49" s="219">
        <f t="shared" si="22"/>
        <v>-39636.07949111081</v>
      </c>
    </row>
    <row r="50" spans="1:43" x14ac:dyDescent="0.2">
      <c r="A50" s="198" t="s">
        <v>44</v>
      </c>
      <c r="B50" s="199">
        <f>'Part 2017'!O$18*'CALCULO GARANTIA'!$N50</f>
        <v>51431589.538550571</v>
      </c>
      <c r="C50" s="199">
        <f>'Part 2017'!O$19*'CALCULO GARANTIA'!$N50</f>
        <v>6893010.5695225904</v>
      </c>
      <c r="D50" s="199">
        <f>'Part 2017'!O$20*'CALCULO GARANTIA'!$N50</f>
        <v>2173201.8588618906</v>
      </c>
      <c r="E50" s="199">
        <f>'Part 2017'!O$21*'CALCULO GARANTIA'!$N50</f>
        <v>2313489.8752512056</v>
      </c>
      <c r="F50" s="199">
        <f>'Part 2017'!O$22*'CALCULO GARANTIA'!$N50</f>
        <v>185385.48743747422</v>
      </c>
      <c r="G50" s="199">
        <f>'Part 2017'!O$23*'CALCULO GARANTIA'!$N50</f>
        <v>1705736.0175305773</v>
      </c>
      <c r="H50" s="199">
        <f>'Part 2017'!O$24*'CALCULO GARANTIA'!$N50</f>
        <v>322904.82328107825</v>
      </c>
      <c r="I50" s="199">
        <f>+'Part 2017'!O$25*'CALCULO GARANTIA'!N50</f>
        <v>2466673.503102676</v>
      </c>
      <c r="J50" s="200">
        <f t="shared" si="4"/>
        <v>67491991.673538059</v>
      </c>
      <c r="L50" s="198" t="s">
        <v>44</v>
      </c>
      <c r="M50" s="218">
        <f>+'Distribución  1 Y 2 SEM'!AT50</f>
        <v>51701673.778444238</v>
      </c>
      <c r="N50" s="218">
        <f>+'Distribución  1 Y 2 SEM'!AU50</f>
        <v>6929208.0414839247</v>
      </c>
      <c r="O50" s="218">
        <f>+'Distribución  1 Y 2 SEM'!AV50</f>
        <v>2184614.0585907414</v>
      </c>
      <c r="P50" s="218">
        <f>+'Distribución  1 Y 2 SEM'!AW50</f>
        <v>2325638.7736240737</v>
      </c>
      <c r="Q50" s="218">
        <f>+'Distribución  1 Y 2 SEM'!AX50</f>
        <v>186359.0077760657</v>
      </c>
      <c r="R50" s="218">
        <f>+'Distribución  1 Y 2 SEM'!AY50</f>
        <v>1714693.3999464693</v>
      </c>
      <c r="S50" s="218">
        <f>+'Distribución  1 Y 2 SEM'!AZ50</f>
        <v>324600.50300897192</v>
      </c>
      <c r="T50" s="218">
        <f>+'Distribución  1 Y 2 SEM'!BA50</f>
        <v>2479626.8192285947</v>
      </c>
      <c r="U50" s="219">
        <f t="shared" si="5"/>
        <v>67846414.382103071</v>
      </c>
      <c r="W50" s="239" t="s">
        <v>44</v>
      </c>
      <c r="X50" s="240">
        <f t="shared" si="6"/>
        <v>-270084.2398936674</v>
      </c>
      <c r="Y50" s="240">
        <f t="shared" si="7"/>
        <v>-36197.471961334348</v>
      </c>
      <c r="Z50" s="240">
        <f t="shared" si="8"/>
        <v>-11412.199728850741</v>
      </c>
      <c r="AA50" s="240">
        <f t="shared" si="9"/>
        <v>-12148.898372868076</v>
      </c>
      <c r="AB50" s="240">
        <f t="shared" si="10"/>
        <v>-973.52033859147923</v>
      </c>
      <c r="AC50" s="240">
        <f t="shared" si="11"/>
        <v>-8957.3824158920906</v>
      </c>
      <c r="AD50" s="240">
        <f t="shared" si="12"/>
        <v>-1695.679727893672</v>
      </c>
      <c r="AE50" s="240">
        <f t="shared" si="13"/>
        <v>-12953.316125918645</v>
      </c>
      <c r="AF50" s="241">
        <f t="shared" si="14"/>
        <v>-354422.70856501645</v>
      </c>
      <c r="AH50" s="198" t="s">
        <v>44</v>
      </c>
      <c r="AI50" s="220">
        <f t="shared" si="15"/>
        <v>-90028.0799645558</v>
      </c>
      <c r="AJ50" s="220">
        <f t="shared" si="23"/>
        <v>-12065.823987111449</v>
      </c>
      <c r="AK50" s="220">
        <f t="shared" si="24"/>
        <v>-3804.0665762835802</v>
      </c>
      <c r="AL50" s="220">
        <f t="shared" si="25"/>
        <v>-4049.6327909560255</v>
      </c>
      <c r="AM50" s="220">
        <f t="shared" si="26"/>
        <v>-324.50677953049308</v>
      </c>
      <c r="AN50" s="220">
        <f t="shared" si="27"/>
        <v>-2985.794138630697</v>
      </c>
      <c r="AO50" s="220">
        <f t="shared" si="21"/>
        <v>-565.22657596455736</v>
      </c>
      <c r="AP50" s="220">
        <f t="shared" si="28"/>
        <v>-4317.7720419728821</v>
      </c>
      <c r="AQ50" s="219">
        <f t="shared" si="22"/>
        <v>-118140.90285500548</v>
      </c>
    </row>
    <row r="51" spans="1:43" x14ac:dyDescent="0.2">
      <c r="A51" s="198" t="s">
        <v>45</v>
      </c>
      <c r="B51" s="199">
        <f>'Part 2017'!O$18*'CALCULO GARANTIA'!$N51</f>
        <v>44259579.180319011</v>
      </c>
      <c r="C51" s="199">
        <f>'Part 2017'!O$19*'CALCULO GARANTIA'!$N51</f>
        <v>5931796.9720513262</v>
      </c>
      <c r="D51" s="199">
        <f>'Part 2017'!O$20*'CALCULO GARANTIA'!$N51</f>
        <v>1870154.1330939964</v>
      </c>
      <c r="E51" s="199">
        <f>'Part 2017'!O$21*'CALCULO GARANTIA'!$N51</f>
        <v>1990879.3260180603</v>
      </c>
      <c r="F51" s="199">
        <f>'Part 2017'!O$22*'CALCULO GARANTIA'!$N51</f>
        <v>159533.93106722477</v>
      </c>
      <c r="G51" s="199">
        <f>'Part 2017'!O$23*'CALCULO GARANTIA'!$N51</f>
        <v>1467875.268992594</v>
      </c>
      <c r="H51" s="199">
        <f>'Part 2017'!O$24*'CALCULO GARANTIA'!$N51</f>
        <v>277876.52922924928</v>
      </c>
      <c r="I51" s="199">
        <f>+'Part 2017'!O$25*'CALCULO GARANTIA'!N51</f>
        <v>2122701.8686781279</v>
      </c>
      <c r="J51" s="200">
        <f t="shared" si="4"/>
        <v>58080397.209449589</v>
      </c>
      <c r="L51" s="198" t="s">
        <v>45</v>
      </c>
      <c r="M51" s="218">
        <f>+'Distribución  1 Y 2 SEM'!AT51</f>
        <v>44492000.828340806</v>
      </c>
      <c r="N51" s="218">
        <f>+'Distribución  1 Y 2 SEM'!AU51</f>
        <v>5962946.7943837512</v>
      </c>
      <c r="O51" s="218">
        <f>+'Distribución  1 Y 2 SEM'!AV51</f>
        <v>1879974.9292632868</v>
      </c>
      <c r="P51" s="218">
        <f>+'Distribución  1 Y 2 SEM'!AW51</f>
        <v>2001334.0899931185</v>
      </c>
      <c r="Q51" s="218">
        <f>+'Distribución  1 Y 2 SEM'!AX51</f>
        <v>160371.69635692568</v>
      </c>
      <c r="R51" s="218">
        <f>+'Distribución  1 Y 2 SEM'!AY51</f>
        <v>1475583.5661664044</v>
      </c>
      <c r="S51" s="218">
        <f>+'Distribución  1 Y 2 SEM'!AZ51</f>
        <v>279335.75053379248</v>
      </c>
      <c r="T51" s="218">
        <f>+'Distribución  1 Y 2 SEM'!BA51</f>
        <v>2133848.8763025589</v>
      </c>
      <c r="U51" s="219">
        <f t="shared" si="5"/>
        <v>58385396.531340629</v>
      </c>
      <c r="W51" s="239" t="s">
        <v>45</v>
      </c>
      <c r="X51" s="240">
        <f t="shared" si="6"/>
        <v>-232421.64802179486</v>
      </c>
      <c r="Y51" s="240">
        <f t="shared" si="7"/>
        <v>-31149.822332425043</v>
      </c>
      <c r="Z51" s="240">
        <f t="shared" si="8"/>
        <v>-9820.7961692903191</v>
      </c>
      <c r="AA51" s="240">
        <f t="shared" si="9"/>
        <v>-10454.763975058217</v>
      </c>
      <c r="AB51" s="240">
        <f t="shared" si="10"/>
        <v>-837.76528970091022</v>
      </c>
      <c r="AC51" s="240">
        <f t="shared" si="11"/>
        <v>-7708.2971738104243</v>
      </c>
      <c r="AD51" s="240">
        <f t="shared" si="12"/>
        <v>-1459.2213045431999</v>
      </c>
      <c r="AE51" s="240">
        <f t="shared" si="13"/>
        <v>-11147.007624431048</v>
      </c>
      <c r="AF51" s="241">
        <f t="shared" si="14"/>
        <v>-304999.32189105405</v>
      </c>
      <c r="AH51" s="198" t="s">
        <v>45</v>
      </c>
      <c r="AI51" s="220">
        <f t="shared" si="15"/>
        <v>-77473.882673931614</v>
      </c>
      <c r="AJ51" s="220">
        <f t="shared" si="23"/>
        <v>-10383.274110808348</v>
      </c>
      <c r="AK51" s="220">
        <f t="shared" si="24"/>
        <v>-3273.598723096773</v>
      </c>
      <c r="AL51" s="220">
        <f t="shared" si="25"/>
        <v>-3484.9213250194057</v>
      </c>
      <c r="AM51" s="220">
        <f t="shared" si="26"/>
        <v>-279.25509656697005</v>
      </c>
      <c r="AN51" s="220">
        <f t="shared" si="27"/>
        <v>-2569.4323912701416</v>
      </c>
      <c r="AO51" s="220">
        <f t="shared" si="21"/>
        <v>-486.40710151439998</v>
      </c>
      <c r="AP51" s="220">
        <f t="shared" si="28"/>
        <v>-3715.6692081436827</v>
      </c>
      <c r="AQ51" s="219">
        <f t="shared" si="22"/>
        <v>-101666.44063035131</v>
      </c>
    </row>
    <row r="52" spans="1:43" x14ac:dyDescent="0.2">
      <c r="A52" s="198" t="s">
        <v>46</v>
      </c>
      <c r="B52" s="199">
        <f>'Part 2017'!O$18*'CALCULO GARANTIA'!$N52</f>
        <v>400485024.72343254</v>
      </c>
      <c r="C52" s="199">
        <f>'Part 2017'!O$19*'CALCULO GARANTIA'!$N52</f>
        <v>53674162.768875092</v>
      </c>
      <c r="D52" s="199">
        <f>'Part 2017'!O$20*'CALCULO GARANTIA'!$N52</f>
        <v>16922183.583747767</v>
      </c>
      <c r="E52" s="199">
        <f>'Part 2017'!O$21*'CALCULO GARANTIA'!$N52</f>
        <v>18014571.554179128</v>
      </c>
      <c r="F52" s="199">
        <f>'Part 2017'!O$22*'CALCULO GARANTIA'!$N52</f>
        <v>1443550.7863141729</v>
      </c>
      <c r="G52" s="199">
        <f>'Part 2017'!O$23*'CALCULO GARANTIA'!$N52</f>
        <v>13282143.081351751</v>
      </c>
      <c r="H52" s="199">
        <f>'Part 2017'!O$24*'CALCULO GARANTIA'!$N52</f>
        <v>2514379.7283983896</v>
      </c>
      <c r="I52" s="199">
        <f>+'Part 2017'!O$25*'CALCULO GARANTIA'!N52</f>
        <v>19207374.450954039</v>
      </c>
      <c r="J52" s="200">
        <f t="shared" si="4"/>
        <v>525543390.67725289</v>
      </c>
      <c r="L52" s="198" t="s">
        <v>46</v>
      </c>
      <c r="M52" s="218">
        <f>+'Distribución  1 Y 2 SEM'!AT52</f>
        <v>402588103.67669237</v>
      </c>
      <c r="N52" s="218">
        <f>+'Distribución  1 Y 2 SEM'!AU52</f>
        <v>53956023.5004493</v>
      </c>
      <c r="O52" s="218">
        <f>+'Distribución  1 Y 2 SEM'!AV52</f>
        <v>17011047.551040314</v>
      </c>
      <c r="P52" s="218">
        <f>+'Distribución  1 Y 2 SEM'!AW52</f>
        <v>18109172.010997083</v>
      </c>
      <c r="Q52" s="218">
        <f>+'Distribución  1 Y 2 SEM'!AX52</f>
        <v>1451131.3476067092</v>
      </c>
      <c r="R52" s="218">
        <f>+'Distribución  1 Y 2 SEM'!AY52</f>
        <v>13351891.995403823</v>
      </c>
      <c r="S52" s="218">
        <f>+'Distribución  1 Y 2 SEM'!AZ52</f>
        <v>2527583.5656478587</v>
      </c>
      <c r="T52" s="218">
        <f>+'Distribución  1 Y 2 SEM'!BA52</f>
        <v>19308238.709194601</v>
      </c>
      <c r="U52" s="219">
        <f t="shared" si="5"/>
        <v>528303192.357032</v>
      </c>
      <c r="W52" s="239" t="s">
        <v>46</v>
      </c>
      <c r="X52" s="240">
        <f t="shared" si="6"/>
        <v>-2103078.9532598257</v>
      </c>
      <c r="Y52" s="240">
        <f t="shared" si="7"/>
        <v>-281860.73157420754</v>
      </c>
      <c r="Z52" s="240">
        <f t="shared" si="8"/>
        <v>-88863.967292547226</v>
      </c>
      <c r="AA52" s="240">
        <f t="shared" si="9"/>
        <v>-94600.456817954779</v>
      </c>
      <c r="AB52" s="240">
        <f t="shared" si="10"/>
        <v>-7580.5612925363239</v>
      </c>
      <c r="AC52" s="240">
        <f t="shared" si="11"/>
        <v>-69748.91405207105</v>
      </c>
      <c r="AD52" s="240">
        <f t="shared" si="12"/>
        <v>-13203.837249469012</v>
      </c>
      <c r="AE52" s="240">
        <f t="shared" si="13"/>
        <v>-100864.25824056193</v>
      </c>
      <c r="AF52" s="241">
        <f t="shared" si="14"/>
        <v>-2759801.6797791738</v>
      </c>
      <c r="AH52" s="198" t="s">
        <v>46</v>
      </c>
      <c r="AI52" s="220">
        <f t="shared" si="15"/>
        <v>-701026.31775327527</v>
      </c>
      <c r="AJ52" s="220">
        <f t="shared" si="23"/>
        <v>-93953.57719140251</v>
      </c>
      <c r="AK52" s="220">
        <f t="shared" si="24"/>
        <v>-29621.322430849075</v>
      </c>
      <c r="AL52" s="220">
        <f t="shared" si="25"/>
        <v>-31533.485605984926</v>
      </c>
      <c r="AM52" s="220">
        <f t="shared" si="26"/>
        <v>-2526.8537641787748</v>
      </c>
      <c r="AN52" s="220">
        <f t="shared" si="27"/>
        <v>-23249.638017357018</v>
      </c>
      <c r="AO52" s="220">
        <f t="shared" si="21"/>
        <v>-4401.279083156337</v>
      </c>
      <c r="AP52" s="220">
        <f t="shared" si="28"/>
        <v>-33621.419413520642</v>
      </c>
      <c r="AQ52" s="219">
        <f t="shared" si="22"/>
        <v>-919933.8932597246</v>
      </c>
    </row>
    <row r="53" spans="1:43" x14ac:dyDescent="0.2">
      <c r="A53" s="198" t="s">
        <v>47</v>
      </c>
      <c r="B53" s="199">
        <f>'Part 2017'!O$18*'CALCULO GARANTIA'!$N53</f>
        <v>682047528.67278051</v>
      </c>
      <c r="C53" s="199">
        <f>'Part 2017'!O$19*'CALCULO GARANTIA'!$N53</f>
        <v>91409984.918594271</v>
      </c>
      <c r="D53" s="199">
        <f>'Part 2017'!O$20*'CALCULO GARANTIA'!$N53</f>
        <v>28819388.4428332</v>
      </c>
      <c r="E53" s="199">
        <f>'Part 2017'!O$21*'CALCULO GARANTIA'!$N53</f>
        <v>30679783.887329806</v>
      </c>
      <c r="F53" s="199">
        <f>'Part 2017'!O$22*'CALCULO GARANTIA'!$N53</f>
        <v>2458444.5997678847</v>
      </c>
      <c r="G53" s="199">
        <f>'Part 2017'!O$23*'CALCULO GARANTIA'!$N53</f>
        <v>22620203.765097693</v>
      </c>
      <c r="H53" s="199">
        <f>'Part 2017'!O$24*'CALCULO GARANTIA'!$N53</f>
        <v>4282123.8598955227</v>
      </c>
      <c r="I53" s="199">
        <f>+'Part 2017'!O$25*'CALCULO GARANTIA'!N53</f>
        <v>32711191.350070473</v>
      </c>
      <c r="J53" s="200">
        <f t="shared" si="4"/>
        <v>895028649.49636936</v>
      </c>
      <c r="L53" s="198" t="s">
        <v>47</v>
      </c>
      <c r="M53" s="218">
        <f>+'Distribución  1 Y 2 SEM'!AT53</f>
        <v>673952059.26542425</v>
      </c>
      <c r="N53" s="218">
        <f>+'Distribución  1 Y 2 SEM'!AU53</f>
        <v>90325006.665135339</v>
      </c>
      <c r="O53" s="218">
        <f>+'Distribución  1 Y 2 SEM'!AV53</f>
        <v>28477320.672377862</v>
      </c>
      <c r="P53" s="218">
        <f>+'Distribución  1 Y 2 SEM'!AW53</f>
        <v>30315634.408821344</v>
      </c>
      <c r="Q53" s="218">
        <f>+'Distribución  1 Y 2 SEM'!AX53</f>
        <v>2429264.4294565436</v>
      </c>
      <c r="R53" s="218">
        <f>+'Distribución  1 Y 2 SEM'!AY53</f>
        <v>22351716.365216848</v>
      </c>
      <c r="S53" s="218">
        <f>+'Distribución  1 Y 2 SEM'!AZ53</f>
        <v>4231297.7792354962</v>
      </c>
      <c r="T53" s="218">
        <f>+'Distribución  1 Y 2 SEM'!BA53</f>
        <v>32322930.359860629</v>
      </c>
      <c r="U53" s="219">
        <f t="shared" si="5"/>
        <v>884405229.94552839</v>
      </c>
      <c r="W53" s="239" t="s">
        <v>47</v>
      </c>
      <c r="X53" s="240">
        <f t="shared" si="6"/>
        <v>8095469.4073562622</v>
      </c>
      <c r="Y53" s="240">
        <f t="shared" si="7"/>
        <v>1084978.253458932</v>
      </c>
      <c r="Z53" s="240">
        <f t="shared" si="8"/>
        <v>342067.77045533806</v>
      </c>
      <c r="AA53" s="240">
        <f t="shared" si="9"/>
        <v>364149.47850846127</v>
      </c>
      <c r="AB53" s="240">
        <f t="shared" si="10"/>
        <v>29180.170311341062</v>
      </c>
      <c r="AC53" s="240">
        <f t="shared" si="11"/>
        <v>268487.3998808451</v>
      </c>
      <c r="AD53" s="240">
        <f t="shared" si="12"/>
        <v>50826.08066002652</v>
      </c>
      <c r="AE53" s="240">
        <f t="shared" si="13"/>
        <v>388260.99020984396</v>
      </c>
      <c r="AF53" s="241">
        <f t="shared" si="14"/>
        <v>10623419.55084105</v>
      </c>
      <c r="AH53" s="198" t="s">
        <v>47</v>
      </c>
      <c r="AI53" s="220">
        <f t="shared" si="15"/>
        <v>2698489.8024520874</v>
      </c>
      <c r="AJ53" s="220">
        <f t="shared" si="23"/>
        <v>361659.41781964403</v>
      </c>
      <c r="AK53" s="220">
        <f t="shared" si="24"/>
        <v>114022.59015177935</v>
      </c>
      <c r="AL53" s="220">
        <f t="shared" si="25"/>
        <v>121383.15950282042</v>
      </c>
      <c r="AM53" s="220">
        <f t="shared" si="26"/>
        <v>9726.7234371136874</v>
      </c>
      <c r="AN53" s="220">
        <f t="shared" si="27"/>
        <v>89495.7999602817</v>
      </c>
      <c r="AO53" s="220">
        <f t="shared" si="21"/>
        <v>16942.026886675507</v>
      </c>
      <c r="AP53" s="220">
        <f t="shared" si="28"/>
        <v>129420.33006994799</v>
      </c>
      <c r="AQ53" s="219">
        <f t="shared" si="22"/>
        <v>3541139.8502803501</v>
      </c>
    </row>
    <row r="54" spans="1:43" x14ac:dyDescent="0.2">
      <c r="A54" s="198" t="s">
        <v>48</v>
      </c>
      <c r="B54" s="199">
        <f>'Part 2017'!O$18*'CALCULO GARANTIA'!$N54</f>
        <v>208522423.76503131</v>
      </c>
      <c r="C54" s="199">
        <f>'Part 2017'!O$19*'CALCULO GARANTIA'!$N54</f>
        <v>27946779.088316243</v>
      </c>
      <c r="D54" s="199">
        <f>'Part 2017'!O$20*'CALCULO GARANTIA'!$N54</f>
        <v>8810953.0155758783</v>
      </c>
      <c r="E54" s="199">
        <f>'Part 2017'!O$21*'CALCULO GARANTIA'!$N54</f>
        <v>9379731.804354351</v>
      </c>
      <c r="F54" s="199">
        <f>'Part 2017'!O$22*'CALCULO GARANTIA'!$N54</f>
        <v>751620.3858009968</v>
      </c>
      <c r="G54" s="199">
        <f>'Part 2017'!O$23*'CALCULO GARANTIA'!$N54</f>
        <v>6915675.9857127229</v>
      </c>
      <c r="H54" s="199">
        <f>'Part 2017'!O$24*'CALCULO GARANTIA'!$N54</f>
        <v>1309173.9337653592</v>
      </c>
      <c r="I54" s="199">
        <f>+'Part 2017'!O$25*'CALCULO GARANTIA'!N54</f>
        <v>10000794.105700625</v>
      </c>
      <c r="J54" s="200">
        <f t="shared" si="4"/>
        <v>273637152.08425748</v>
      </c>
      <c r="L54" s="198" t="s">
        <v>48</v>
      </c>
      <c r="M54" s="218">
        <f>+'Distribución  1 Y 2 SEM'!AT54</f>
        <v>208589472.59931976</v>
      </c>
      <c r="N54" s="218">
        <f>+'Distribución  1 Y 2 SEM'!AU54</f>
        <v>27955765.167252768</v>
      </c>
      <c r="O54" s="218">
        <f>+'Distribución  1 Y 2 SEM'!AV54</f>
        <v>8813786.1119786426</v>
      </c>
      <c r="P54" s="218">
        <f>+'Distribución  1 Y 2 SEM'!AW54</f>
        <v>9382747.7873458434</v>
      </c>
      <c r="Q54" s="218">
        <f>+'Distribución  1 Y 2 SEM'!AX54</f>
        <v>751862.06374519796</v>
      </c>
      <c r="R54" s="218">
        <f>+'Distribución  1 Y 2 SEM'!AY54</f>
        <v>6917899.6698843651</v>
      </c>
      <c r="S54" s="218">
        <f>+'Distribución  1 Y 2 SEM'!AZ54</f>
        <v>1309594.888905602</v>
      </c>
      <c r="T54" s="218">
        <f>+'Distribución  1 Y 2 SEM'!BA54</f>
        <v>10004009.786655406</v>
      </c>
      <c r="U54" s="219">
        <f t="shared" si="5"/>
        <v>273725138.07508761</v>
      </c>
      <c r="W54" s="239" t="s">
        <v>48</v>
      </c>
      <c r="X54" s="240">
        <f t="shared" si="6"/>
        <v>-67048.834288448095</v>
      </c>
      <c r="Y54" s="240">
        <f t="shared" si="7"/>
        <v>-8986.0789365246892</v>
      </c>
      <c r="Z54" s="240">
        <f t="shared" si="8"/>
        <v>-2833.0964027643204</v>
      </c>
      <c r="AA54" s="240">
        <f t="shared" si="9"/>
        <v>-3015.9829914923757</v>
      </c>
      <c r="AB54" s="240">
        <f t="shared" si="10"/>
        <v>-241.67794420116115</v>
      </c>
      <c r="AC54" s="240">
        <f t="shared" si="11"/>
        <v>-2223.6841716421768</v>
      </c>
      <c r="AD54" s="240">
        <f t="shared" si="12"/>
        <v>-420.95514024281874</v>
      </c>
      <c r="AE54" s="240">
        <f t="shared" si="13"/>
        <v>-3215.6809547804296</v>
      </c>
      <c r="AF54" s="241">
        <f t="shared" si="14"/>
        <v>-87985.990830096067</v>
      </c>
      <c r="AH54" s="198" t="s">
        <v>48</v>
      </c>
      <c r="AI54" s="220">
        <f t="shared" si="15"/>
        <v>-22349.611429482698</v>
      </c>
      <c r="AJ54" s="220">
        <f t="shared" si="23"/>
        <v>-2995.3596455082297</v>
      </c>
      <c r="AK54" s="220">
        <f t="shared" si="24"/>
        <v>-944.36546758810675</v>
      </c>
      <c r="AL54" s="220">
        <f t="shared" si="25"/>
        <v>-1005.3276638307919</v>
      </c>
      <c r="AM54" s="220">
        <f t="shared" si="26"/>
        <v>-80.559314733720385</v>
      </c>
      <c r="AN54" s="220">
        <f t="shared" si="27"/>
        <v>-741.22805721405894</v>
      </c>
      <c r="AO54" s="220">
        <f t="shared" si="21"/>
        <v>-140.31838008093959</v>
      </c>
      <c r="AP54" s="220">
        <f t="shared" si="28"/>
        <v>-1071.8936515934765</v>
      </c>
      <c r="AQ54" s="219">
        <f t="shared" si="22"/>
        <v>-29328.663610032021</v>
      </c>
    </row>
    <row r="55" spans="1:43" x14ac:dyDescent="0.2">
      <c r="A55" s="198" t="s">
        <v>49</v>
      </c>
      <c r="B55" s="199">
        <f>'Part 2017'!O$18*'CALCULO GARANTIA'!$N55</f>
        <v>55587179.057534002</v>
      </c>
      <c r="C55" s="199">
        <f>'Part 2017'!O$19*'CALCULO GARANTIA'!$N55</f>
        <v>7449954.7109335726</v>
      </c>
      <c r="D55" s="199">
        <f>'Part 2017'!O$20*'CALCULO GARANTIA'!$N55</f>
        <v>2348793.0655181156</v>
      </c>
      <c r="E55" s="199">
        <f>'Part 2017'!O$21*'CALCULO GARANTIA'!$N55</f>
        <v>2500416.1274655587</v>
      </c>
      <c r="F55" s="199">
        <f>'Part 2017'!O$22*'CALCULO GARANTIA'!$N55</f>
        <v>200364.33595214746</v>
      </c>
      <c r="G55" s="199">
        <f>'Part 2017'!O$23*'CALCULO GARANTIA'!$N55</f>
        <v>1843556.7378349639</v>
      </c>
      <c r="H55" s="199">
        <f>'Part 2017'!O$24*'CALCULO GARANTIA'!$N55</f>
        <v>348995.01242933032</v>
      </c>
      <c r="I55" s="199">
        <f>+'Part 2017'!O$25*'CALCULO GARANTIA'!N55</f>
        <v>2665976.7454915657</v>
      </c>
      <c r="J55" s="200">
        <f t="shared" si="4"/>
        <v>72945235.793159246</v>
      </c>
      <c r="L55" s="198" t="s">
        <v>49</v>
      </c>
      <c r="M55" s="218">
        <f>+'Distribución  1 Y 2 SEM'!AT55</f>
        <v>55541681.169175945</v>
      </c>
      <c r="N55" s="218">
        <f>+'Distribución  1 Y 2 SEM'!AU55</f>
        <v>7443856.9521795288</v>
      </c>
      <c r="O55" s="218">
        <f>+'Distribución  1 Y 2 SEM'!AV55</f>
        <v>2346870.5875927559</v>
      </c>
      <c r="P55" s="218">
        <f>+'Distribución  1 Y 2 SEM'!AW55</f>
        <v>2498369.5466578086</v>
      </c>
      <c r="Q55" s="218">
        <f>+'Distribución  1 Y 2 SEM'!AX55</f>
        <v>200200.33852787357</v>
      </c>
      <c r="R55" s="218">
        <f>+'Distribución  1 Y 2 SEM'!AY55</f>
        <v>1842047.7938651154</v>
      </c>
      <c r="S55" s="218">
        <f>+'Distribución  1 Y 2 SEM'!AZ55</f>
        <v>348709.36137845408</v>
      </c>
      <c r="T55" s="218">
        <f>+'Distribución  1 Y 2 SEM'!BA55</f>
        <v>2663794.6539663593</v>
      </c>
      <c r="U55" s="219">
        <f t="shared" si="5"/>
        <v>72885530.403343841</v>
      </c>
      <c r="W55" s="239" t="s">
        <v>49</v>
      </c>
      <c r="X55" s="240">
        <f t="shared" si="6"/>
        <v>45497.888358056545</v>
      </c>
      <c r="Y55" s="240">
        <f t="shared" si="7"/>
        <v>6097.7587540438399</v>
      </c>
      <c r="Z55" s="240">
        <f t="shared" si="8"/>
        <v>1922.4779253597371</v>
      </c>
      <c r="AA55" s="240">
        <f t="shared" si="9"/>
        <v>2046.5808077501133</v>
      </c>
      <c r="AB55" s="240">
        <f t="shared" si="10"/>
        <v>163.9974242738972</v>
      </c>
      <c r="AC55" s="240">
        <f t="shared" si="11"/>
        <v>1508.9439698485658</v>
      </c>
      <c r="AD55" s="240">
        <f t="shared" si="12"/>
        <v>285.65105087624397</v>
      </c>
      <c r="AE55" s="240">
        <f t="shared" si="13"/>
        <v>2182.0915252063423</v>
      </c>
      <c r="AF55" s="241">
        <f t="shared" si="14"/>
        <v>59705.389815415285</v>
      </c>
      <c r="AH55" s="198" t="s">
        <v>49</v>
      </c>
      <c r="AI55" s="220">
        <f t="shared" si="15"/>
        <v>15165.962786018848</v>
      </c>
      <c r="AJ55" s="220">
        <f t="shared" si="23"/>
        <v>2032.5862513479467</v>
      </c>
      <c r="AK55" s="220">
        <f t="shared" si="24"/>
        <v>640.82597511991241</v>
      </c>
      <c r="AL55" s="220">
        <f t="shared" si="25"/>
        <v>682.1936025833711</v>
      </c>
      <c r="AM55" s="220">
        <f t="shared" si="26"/>
        <v>54.665808091299063</v>
      </c>
      <c r="AN55" s="220">
        <f t="shared" si="27"/>
        <v>502.98132328285527</v>
      </c>
      <c r="AO55" s="220">
        <f t="shared" si="21"/>
        <v>95.21701695874799</v>
      </c>
      <c r="AP55" s="220">
        <f t="shared" si="28"/>
        <v>727.36384173544741</v>
      </c>
      <c r="AQ55" s="219">
        <f t="shared" si="22"/>
        <v>19901.796605138432</v>
      </c>
    </row>
    <row r="56" spans="1:43" x14ac:dyDescent="0.2">
      <c r="A56" s="198" t="s">
        <v>50</v>
      </c>
      <c r="B56" s="199">
        <f>'Part 2017'!O$18*'CALCULO GARANTIA'!$N56</f>
        <v>13354717.669637023</v>
      </c>
      <c r="C56" s="199">
        <f>'Part 2017'!O$19*'CALCULO GARANTIA'!$N56</f>
        <v>1789837.9357067863</v>
      </c>
      <c r="D56" s="199">
        <f>'Part 2017'!O$20*'CALCULO GARANTIA'!$N56</f>
        <v>564293.21987952734</v>
      </c>
      <c r="E56" s="199">
        <f>'Part 2017'!O$21*'CALCULO GARANTIA'!$N56</f>
        <v>600720.38202096615</v>
      </c>
      <c r="F56" s="199">
        <f>'Part 2017'!O$22*'CALCULO GARANTIA'!$N56</f>
        <v>48137.163696249248</v>
      </c>
      <c r="G56" s="199">
        <f>'Part 2017'!O$23*'CALCULO GARANTIA'!$N56</f>
        <v>442911.12013906182</v>
      </c>
      <c r="H56" s="199">
        <f>'Part 2017'!O$24*'CALCULO GARANTIA'!$N56</f>
        <v>83845.410724678222</v>
      </c>
      <c r="I56" s="199">
        <f>+'Part 2017'!O$25*'CALCULO GARANTIA'!N56</f>
        <v>640496.01641067839</v>
      </c>
      <c r="J56" s="200">
        <f t="shared" si="4"/>
        <v>17524958.918214969</v>
      </c>
      <c r="L56" s="198" t="s">
        <v>50</v>
      </c>
      <c r="M56" s="218">
        <f>+'Distribución  1 Y 2 SEM'!AT56</f>
        <v>13424847.696788816</v>
      </c>
      <c r="N56" s="218">
        <f>+'Distribución  1 Y 2 SEM'!AU56</f>
        <v>1799236.9650336143</v>
      </c>
      <c r="O56" s="218">
        <f>+'Distribución  1 Y 2 SEM'!AV56</f>
        <v>567256.50969296147</v>
      </c>
      <c r="P56" s="218">
        <f>+'Distribución  1 Y 2 SEM'!AW56</f>
        <v>603874.962877254</v>
      </c>
      <c r="Q56" s="218">
        <f>+'Distribución  1 Y 2 SEM'!AX56</f>
        <v>48389.947819473629</v>
      </c>
      <c r="R56" s="218">
        <f>+'Distribución  1 Y 2 SEM'!AY56</f>
        <v>445236.99251237331</v>
      </c>
      <c r="S56" s="218">
        <f>+'Distribución  1 Y 2 SEM'!AZ56</f>
        <v>84285.710630384478</v>
      </c>
      <c r="T56" s="218">
        <f>+'Distribución  1 Y 2 SEM'!BA56</f>
        <v>643859.47224199271</v>
      </c>
      <c r="U56" s="219">
        <f t="shared" si="5"/>
        <v>17616988.257596869</v>
      </c>
      <c r="W56" s="239" t="s">
        <v>50</v>
      </c>
      <c r="X56" s="240">
        <f t="shared" si="6"/>
        <v>-70130.027151793242</v>
      </c>
      <c r="Y56" s="240">
        <f t="shared" si="7"/>
        <v>-9399.0293268279638</v>
      </c>
      <c r="Z56" s="240">
        <f t="shared" si="8"/>
        <v>-2963.2898134341231</v>
      </c>
      <c r="AA56" s="240">
        <f t="shared" si="9"/>
        <v>-3154.5808562878519</v>
      </c>
      <c r="AB56" s="240">
        <f t="shared" si="10"/>
        <v>-252.78412322438089</v>
      </c>
      <c r="AC56" s="240">
        <f t="shared" si="11"/>
        <v>-2325.8723733114894</v>
      </c>
      <c r="AD56" s="240">
        <f t="shared" si="12"/>
        <v>-440.29990570625523</v>
      </c>
      <c r="AE56" s="240">
        <f t="shared" si="13"/>
        <v>-3363.4558313143207</v>
      </c>
      <c r="AF56" s="241">
        <f t="shared" si="14"/>
        <v>-92029.339381899626</v>
      </c>
      <c r="AH56" s="198" t="s">
        <v>50</v>
      </c>
      <c r="AI56" s="220">
        <f t="shared" si="15"/>
        <v>-23376.675717264414</v>
      </c>
      <c r="AJ56" s="220">
        <f t="shared" si="23"/>
        <v>-3133.0097756093214</v>
      </c>
      <c r="AK56" s="220">
        <f t="shared" si="24"/>
        <v>-987.76327114470769</v>
      </c>
      <c r="AL56" s="220">
        <f t="shared" si="25"/>
        <v>-1051.5269520959507</v>
      </c>
      <c r="AM56" s="220">
        <f t="shared" si="26"/>
        <v>-84.261374408126969</v>
      </c>
      <c r="AN56" s="220">
        <f t="shared" si="27"/>
        <v>-775.29079110382975</v>
      </c>
      <c r="AO56" s="220">
        <f t="shared" si="21"/>
        <v>-146.76663523541842</v>
      </c>
      <c r="AP56" s="220">
        <f t="shared" si="28"/>
        <v>-1121.1519437714403</v>
      </c>
      <c r="AQ56" s="219">
        <f t="shared" si="22"/>
        <v>-30676.446460633211</v>
      </c>
    </row>
    <row r="57" spans="1:43" ht="13.5" thickBot="1" x14ac:dyDescent="0.25">
      <c r="A57" s="198" t="s">
        <v>51</v>
      </c>
      <c r="B57" s="199">
        <f>'Part 2017'!O$18*'CALCULO GARANTIA'!$N57</f>
        <v>18398942.509802673</v>
      </c>
      <c r="C57" s="199">
        <f>'Part 2017'!O$19*'CALCULO GARANTIA'!$N57</f>
        <v>2465879.5562413498</v>
      </c>
      <c r="D57" s="199">
        <f>'Part 2017'!O$20*'CALCULO GARANTIA'!$N57</f>
        <v>777433.02165346732</v>
      </c>
      <c r="E57" s="199">
        <f>'Part 2017'!O$21*'CALCULO GARANTIA'!$N57</f>
        <v>827619.12656524638</v>
      </c>
      <c r="F57" s="199">
        <f>'Part 2017'!O$22*'CALCULO GARANTIA'!$N57</f>
        <v>66319.103805982784</v>
      </c>
      <c r="G57" s="199">
        <f>'Part 2017'!O$23*'CALCULO GARANTIA'!$N57</f>
        <v>610203.55787217419</v>
      </c>
      <c r="H57" s="199">
        <f>'Part 2017'!O$24*'CALCULO GARANTIA'!$N57</f>
        <v>115514.75140066186</v>
      </c>
      <c r="I57" s="199">
        <f>+'Part 2017'!O$25*'CALCULO GARANTIA'!N57</f>
        <v>882418.4587960667</v>
      </c>
      <c r="J57" s="200">
        <f t="shared" si="4"/>
        <v>24144330.086137615</v>
      </c>
      <c r="L57" s="198" t="s">
        <v>51</v>
      </c>
      <c r="M57" s="218">
        <f>+'Distribución  1 Y 2 SEM'!AT57</f>
        <v>18495561.425282288</v>
      </c>
      <c r="N57" s="218">
        <f>+'Distribución  1 Y 2 SEM'!AU57</f>
        <v>2478828.7030904391</v>
      </c>
      <c r="O57" s="218">
        <f>+'Distribución  1 Y 2 SEM'!AV57</f>
        <v>781515.57886403403</v>
      </c>
      <c r="P57" s="218">
        <f>+'Distribución  1 Y 2 SEM'!AW57</f>
        <v>831965.22756514442</v>
      </c>
      <c r="Q57" s="218">
        <f>+'Distribución  1 Y 2 SEM'!AX57</f>
        <v>66667.367293512041</v>
      </c>
      <c r="R57" s="218">
        <f>+'Distribución  1 Y 2 SEM'!AY57</f>
        <v>613407.93801260891</v>
      </c>
      <c r="S57" s="218">
        <f>+'Distribución  1 Y 2 SEM'!AZ57</f>
        <v>116121.35745947654</v>
      </c>
      <c r="T57" s="218">
        <f>+'Distribución  1 Y 2 SEM'!BA57</f>
        <v>887052.32916348835</v>
      </c>
      <c r="U57" s="219">
        <f t="shared" si="5"/>
        <v>24271119.92673099</v>
      </c>
      <c r="W57" s="239" t="s">
        <v>51</v>
      </c>
      <c r="X57" s="240">
        <f t="shared" si="6"/>
        <v>-96618.915479615331</v>
      </c>
      <c r="Y57" s="240">
        <f t="shared" si="7"/>
        <v>-12949.146849089302</v>
      </c>
      <c r="Z57" s="240">
        <f t="shared" si="8"/>
        <v>-4082.5572105667088</v>
      </c>
      <c r="AA57" s="240">
        <f t="shared" si="9"/>
        <v>-4346.1009998980444</v>
      </c>
      <c r="AB57" s="240">
        <f t="shared" si="10"/>
        <v>-348.26348752925696</v>
      </c>
      <c r="AC57" s="240">
        <f t="shared" si="11"/>
        <v>-3204.3801404347178</v>
      </c>
      <c r="AD57" s="240">
        <f t="shared" si="12"/>
        <v>-606.60605881467927</v>
      </c>
      <c r="AE57" s="240">
        <f t="shared" si="13"/>
        <v>-4633.8703674216522</v>
      </c>
      <c r="AF57" s="241">
        <f t="shared" si="14"/>
        <v>-126789.84059336969</v>
      </c>
      <c r="AH57" s="198" t="s">
        <v>51</v>
      </c>
      <c r="AI57" s="220">
        <f t="shared" si="15"/>
        <v>-32206.305159871776</v>
      </c>
      <c r="AJ57" s="220">
        <f t="shared" si="23"/>
        <v>-4316.3822830297677</v>
      </c>
      <c r="AK57" s="220">
        <f t="shared" si="24"/>
        <v>-1360.8524035222363</v>
      </c>
      <c r="AL57" s="220">
        <f t="shared" si="25"/>
        <v>-1448.7003332993481</v>
      </c>
      <c r="AM57" s="220">
        <f t="shared" si="26"/>
        <v>-116.08782917641899</v>
      </c>
      <c r="AN57" s="220">
        <f t="shared" si="27"/>
        <v>-1068.1267134782393</v>
      </c>
      <c r="AO57" s="220">
        <f t="shared" si="21"/>
        <v>-202.20201960489308</v>
      </c>
      <c r="AP57" s="220">
        <f t="shared" si="28"/>
        <v>-1544.6234558072174</v>
      </c>
      <c r="AQ57" s="219">
        <f t="shared" si="22"/>
        <v>-42263.280197789893</v>
      </c>
    </row>
    <row r="58" spans="1:43" ht="14.25" thickTop="1" thickBot="1" x14ac:dyDescent="0.25">
      <c r="A58" s="201" t="s">
        <v>52</v>
      </c>
      <c r="B58" s="202">
        <f t="shared" ref="B58:J58" si="29">SUM(B7:B57)</f>
        <v>5228782283.5656815</v>
      </c>
      <c r="C58" s="202">
        <f t="shared" si="29"/>
        <v>700776543.55472291</v>
      </c>
      <c r="D58" s="202">
        <f>SUM(D7:D57)</f>
        <v>220938133.16253364</v>
      </c>
      <c r="E58" s="202">
        <f>SUM(E7:E57)</f>
        <v>235200486.3441945</v>
      </c>
      <c r="F58" s="202">
        <f>SUM(F7:F57)</f>
        <v>18847178.573329601</v>
      </c>
      <c r="G58" s="202">
        <f t="shared" si="29"/>
        <v>173413311.72000003</v>
      </c>
      <c r="H58" s="202">
        <f t="shared" si="29"/>
        <v>32828054.399999999</v>
      </c>
      <c r="I58" s="202">
        <f t="shared" si="29"/>
        <v>250773869.29090914</v>
      </c>
      <c r="J58" s="203">
        <f t="shared" si="29"/>
        <v>6861559860.611371</v>
      </c>
      <c r="L58" s="201" t="s">
        <v>52</v>
      </c>
      <c r="M58" s="202">
        <f t="shared" ref="M58:N58" si="30">SUM(M7:M57)</f>
        <v>5228782283.5656824</v>
      </c>
      <c r="N58" s="202">
        <f t="shared" si="30"/>
        <v>700776543.55472302</v>
      </c>
      <c r="O58" s="202">
        <f>SUM(O7:O57)</f>
        <v>220938133.1625337</v>
      </c>
      <c r="P58" s="202">
        <f>SUM(P7:P57)</f>
        <v>235200486.3441945</v>
      </c>
      <c r="Q58" s="202">
        <f>SUM(Q7:Q57)</f>
        <v>18847178.573329605</v>
      </c>
      <c r="R58" s="202">
        <f t="shared" ref="R58:U58" si="31">SUM(R7:R57)</f>
        <v>173413311.72</v>
      </c>
      <c r="S58" s="202">
        <f t="shared" si="31"/>
        <v>32828054.40000001</v>
      </c>
      <c r="T58" s="202">
        <f t="shared" si="31"/>
        <v>250773869.29090911</v>
      </c>
      <c r="U58" s="203">
        <f t="shared" si="31"/>
        <v>6861559860.611372</v>
      </c>
      <c r="W58" s="242" t="s">
        <v>52</v>
      </c>
      <c r="X58" s="243">
        <f t="shared" ref="X58:Y58" si="32">SUM(X7:X57)</f>
        <v>-3.4272670745849609E-7</v>
      </c>
      <c r="Y58" s="243">
        <f t="shared" si="32"/>
        <v>-3.0267983675003052E-9</v>
      </c>
      <c r="Z58" s="243">
        <f>SUM(Z7:Z57)</f>
        <v>-1.0011717677116394E-8</v>
      </c>
      <c r="AA58" s="243">
        <f>SUM(AA7:AA57)</f>
        <v>-1.2398231774568558E-8</v>
      </c>
      <c r="AB58" s="243">
        <f>SUM(AB7:AB57)</f>
        <v>-1.3606040738523006E-9</v>
      </c>
      <c r="AC58" s="243">
        <f t="shared" ref="AC58:AF58" si="33">SUM(AC7:AC57)</f>
        <v>-9.8370946943759918E-9</v>
      </c>
      <c r="AD58" s="243">
        <f t="shared" si="33"/>
        <v>-2.0590960048139095E-9</v>
      </c>
      <c r="AE58" s="243">
        <f t="shared" si="33"/>
        <v>-1.2747477740049362E-8</v>
      </c>
      <c r="AF58" s="244">
        <f t="shared" si="33"/>
        <v>-3.9632141124457121E-7</v>
      </c>
      <c r="AH58" s="201" t="s">
        <v>52</v>
      </c>
      <c r="AI58" s="202">
        <f t="shared" ref="AI58:AJ58" si="34">SUM(AI7:AI57)</f>
        <v>-1.1346492101438344E-7</v>
      </c>
      <c r="AJ58" s="202">
        <f t="shared" si="34"/>
        <v>-9.5042196335271001E-10</v>
      </c>
      <c r="AK58" s="202">
        <f>SUM(AK7:AK57)</f>
        <v>-3.3223841455765069E-9</v>
      </c>
      <c r="AL58" s="202">
        <f>SUM(AL7:AL57)</f>
        <v>-4.1329712985316291E-9</v>
      </c>
      <c r="AM58" s="202">
        <f>SUM(AM7:AM57)</f>
        <v>-4.5537262849393301E-10</v>
      </c>
      <c r="AN58" s="202">
        <f t="shared" ref="AN58:AQ58" si="35">SUM(AN7:AN57)</f>
        <v>-3.2596290111541748E-9</v>
      </c>
      <c r="AO58" s="202">
        <f t="shared" si="35"/>
        <v>-6.8882854975527152E-10</v>
      </c>
      <c r="AP58" s="202">
        <f t="shared" si="35"/>
        <v>-4.249386620358564E-9</v>
      </c>
      <c r="AQ58" s="203">
        <f t="shared" si="35"/>
        <v>-1.3132375897839665E-7</v>
      </c>
    </row>
    <row r="59" spans="1:43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</row>
    <row r="60" spans="1:43" ht="16.5" customHeight="1" x14ac:dyDescent="0.2">
      <c r="A60" s="192" t="s">
        <v>149</v>
      </c>
      <c r="L60" s="192" t="s">
        <v>149</v>
      </c>
    </row>
    <row r="63" spans="1:43" ht="16.5" customHeight="1" x14ac:dyDescent="0.2"/>
  </sheetData>
  <mergeCells count="19">
    <mergeCell ref="L5:U5"/>
    <mergeCell ref="A4:J4"/>
    <mergeCell ref="L4:U4"/>
    <mergeCell ref="A1:J1"/>
    <mergeCell ref="L1:U1"/>
    <mergeCell ref="A2:J2"/>
    <mergeCell ref="L2:U2"/>
    <mergeCell ref="A3:J3"/>
    <mergeCell ref="L3:U3"/>
    <mergeCell ref="A5:J5"/>
    <mergeCell ref="W5:AF5"/>
    <mergeCell ref="AH1:AQ1"/>
    <mergeCell ref="AH2:AQ2"/>
    <mergeCell ref="AH3:AQ3"/>
    <mergeCell ref="AH4:AQ4"/>
    <mergeCell ref="W1:AF1"/>
    <mergeCell ref="W2:AF2"/>
    <mergeCell ref="W3:AF3"/>
    <mergeCell ref="W4:AF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showGridLines="0" topLeftCell="AR1" zoomScale="85" zoomScaleNormal="85" zoomScaleSheetLayoutView="100" workbookViewId="0">
      <selection activeCell="AY58" sqref="AY58:AZ58"/>
    </sheetView>
  </sheetViews>
  <sheetFormatPr baseColWidth="10" defaultColWidth="11.42578125" defaultRowHeight="12.75" x14ac:dyDescent="0.2"/>
  <cols>
    <col min="1" max="1" width="28" style="193" customWidth="1"/>
    <col min="2" max="10" width="14.7109375" style="193" customWidth="1"/>
    <col min="11" max="11" width="5.42578125" style="193" customWidth="1"/>
    <col min="12" max="12" width="28.140625" style="193" customWidth="1"/>
    <col min="13" max="21" width="14.7109375" style="193" customWidth="1"/>
    <col min="22" max="22" width="11.42578125" style="193"/>
    <col min="23" max="23" width="26.7109375" style="193" customWidth="1"/>
    <col min="24" max="32" width="14.7109375" style="193" customWidth="1"/>
    <col min="33" max="33" width="11.42578125" style="193"/>
    <col min="34" max="34" width="27.42578125" style="193" customWidth="1"/>
    <col min="35" max="43" width="14.7109375" style="193" customWidth="1"/>
    <col min="44" max="44" width="11.42578125" style="193"/>
    <col min="45" max="45" width="25.5703125" style="193" customWidth="1"/>
    <col min="46" max="54" width="14.7109375" style="193" customWidth="1"/>
    <col min="55" max="16384" width="11.42578125" style="193"/>
  </cols>
  <sheetData>
    <row r="1" spans="1:54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J1" s="249"/>
      <c r="L1" s="249" t="s">
        <v>150</v>
      </c>
      <c r="M1" s="249"/>
      <c r="N1" s="249"/>
      <c r="O1" s="249"/>
      <c r="P1" s="249"/>
      <c r="Q1" s="249"/>
      <c r="R1" s="249"/>
      <c r="S1" s="249"/>
      <c r="T1" s="249"/>
      <c r="U1" s="249"/>
      <c r="W1" s="249" t="s">
        <v>150</v>
      </c>
      <c r="X1" s="249"/>
      <c r="Y1" s="249"/>
      <c r="Z1" s="249"/>
      <c r="AA1" s="249"/>
      <c r="AB1" s="249"/>
      <c r="AC1" s="249"/>
      <c r="AD1" s="249"/>
      <c r="AE1" s="249"/>
      <c r="AF1" s="249"/>
      <c r="AH1" s="249" t="s">
        <v>150</v>
      </c>
      <c r="AI1" s="249"/>
      <c r="AJ1" s="249"/>
      <c r="AK1" s="249"/>
      <c r="AL1" s="249"/>
      <c r="AM1" s="249"/>
      <c r="AN1" s="249"/>
      <c r="AO1" s="249"/>
      <c r="AP1" s="249"/>
      <c r="AQ1" s="249"/>
      <c r="AS1" s="249" t="s">
        <v>150</v>
      </c>
      <c r="AT1" s="249"/>
      <c r="AU1" s="249"/>
      <c r="AV1" s="249"/>
      <c r="AW1" s="249"/>
      <c r="AX1" s="249"/>
      <c r="AY1" s="249"/>
      <c r="AZ1" s="249"/>
      <c r="BA1" s="249"/>
      <c r="BB1" s="249"/>
    </row>
    <row r="2" spans="1:54" x14ac:dyDescent="0.2">
      <c r="A2" s="249" t="s">
        <v>171</v>
      </c>
      <c r="B2" s="249"/>
      <c r="C2" s="249"/>
      <c r="D2" s="249"/>
      <c r="E2" s="249"/>
      <c r="F2" s="249"/>
      <c r="G2" s="249"/>
      <c r="H2" s="249"/>
      <c r="I2" s="249"/>
      <c r="J2" s="249"/>
      <c r="L2" s="249" t="s">
        <v>171</v>
      </c>
      <c r="M2" s="249"/>
      <c r="N2" s="249"/>
      <c r="O2" s="249"/>
      <c r="P2" s="249"/>
      <c r="Q2" s="249"/>
      <c r="R2" s="249"/>
      <c r="S2" s="249"/>
      <c r="T2" s="249"/>
      <c r="U2" s="249"/>
      <c r="W2" s="249" t="s">
        <v>171</v>
      </c>
      <c r="X2" s="249"/>
      <c r="Y2" s="249"/>
      <c r="Z2" s="249"/>
      <c r="AA2" s="249"/>
      <c r="AB2" s="249"/>
      <c r="AC2" s="249"/>
      <c r="AD2" s="249"/>
      <c r="AE2" s="249"/>
      <c r="AF2" s="249"/>
      <c r="AH2" s="249" t="s">
        <v>171</v>
      </c>
      <c r="AI2" s="249"/>
      <c r="AJ2" s="249"/>
      <c r="AK2" s="249"/>
      <c r="AL2" s="249"/>
      <c r="AM2" s="249"/>
      <c r="AN2" s="249"/>
      <c r="AO2" s="249"/>
      <c r="AP2" s="249"/>
      <c r="AQ2" s="249"/>
      <c r="AS2" s="249" t="s">
        <v>171</v>
      </c>
      <c r="AT2" s="249"/>
      <c r="AU2" s="249"/>
      <c r="AV2" s="249"/>
      <c r="AW2" s="249"/>
      <c r="AX2" s="249"/>
      <c r="AY2" s="249"/>
      <c r="AZ2" s="249"/>
      <c r="BA2" s="249"/>
      <c r="BB2" s="249"/>
    </row>
    <row r="3" spans="1:54" x14ac:dyDescent="0.2">
      <c r="A3" s="249" t="s">
        <v>237</v>
      </c>
      <c r="B3" s="249"/>
      <c r="C3" s="249"/>
      <c r="D3" s="249"/>
      <c r="E3" s="249"/>
      <c r="F3" s="249"/>
      <c r="G3" s="249"/>
      <c r="H3" s="249"/>
      <c r="I3" s="249"/>
      <c r="J3" s="249"/>
      <c r="L3" s="249" t="s">
        <v>239</v>
      </c>
      <c r="M3" s="249"/>
      <c r="N3" s="249"/>
      <c r="O3" s="249"/>
      <c r="P3" s="249"/>
      <c r="Q3" s="249"/>
      <c r="R3" s="249"/>
      <c r="S3" s="249"/>
      <c r="T3" s="249"/>
      <c r="U3" s="249"/>
      <c r="W3" s="249" t="s">
        <v>239</v>
      </c>
      <c r="X3" s="249"/>
      <c r="Y3" s="249"/>
      <c r="Z3" s="249"/>
      <c r="AA3" s="249"/>
      <c r="AB3" s="249"/>
      <c r="AC3" s="249"/>
      <c r="AD3" s="249"/>
      <c r="AE3" s="249"/>
      <c r="AF3" s="249"/>
      <c r="AH3" s="249" t="s">
        <v>210</v>
      </c>
      <c r="AI3" s="249"/>
      <c r="AJ3" s="249"/>
      <c r="AK3" s="249"/>
      <c r="AL3" s="249"/>
      <c r="AM3" s="249"/>
      <c r="AN3" s="249"/>
      <c r="AO3" s="249"/>
      <c r="AP3" s="249"/>
      <c r="AQ3" s="249"/>
      <c r="AS3" s="249" t="s">
        <v>210</v>
      </c>
      <c r="AT3" s="249"/>
      <c r="AU3" s="249"/>
      <c r="AV3" s="249"/>
      <c r="AW3" s="249"/>
      <c r="AX3" s="249"/>
      <c r="AY3" s="249"/>
      <c r="AZ3" s="249"/>
      <c r="BA3" s="249"/>
      <c r="BB3" s="249"/>
    </row>
    <row r="4" spans="1:54" x14ac:dyDescent="0.2">
      <c r="A4" s="249" t="s">
        <v>238</v>
      </c>
      <c r="B4" s="249"/>
      <c r="C4" s="249"/>
      <c r="D4" s="249"/>
      <c r="E4" s="249"/>
      <c r="F4" s="249"/>
      <c r="G4" s="249"/>
      <c r="H4" s="249"/>
      <c r="I4" s="249"/>
      <c r="J4" s="249"/>
      <c r="L4" s="249" t="s">
        <v>240</v>
      </c>
      <c r="M4" s="249"/>
      <c r="N4" s="249"/>
      <c r="O4" s="249"/>
      <c r="P4" s="249"/>
      <c r="Q4" s="249"/>
      <c r="R4" s="249"/>
      <c r="S4" s="249"/>
      <c r="T4" s="249"/>
      <c r="U4" s="249"/>
      <c r="W4" s="249" t="s">
        <v>245</v>
      </c>
      <c r="X4" s="249"/>
      <c r="Y4" s="249"/>
      <c r="Z4" s="249"/>
      <c r="AA4" s="249"/>
      <c r="AB4" s="249"/>
      <c r="AC4" s="249"/>
      <c r="AD4" s="249"/>
      <c r="AE4" s="249"/>
      <c r="AF4" s="249"/>
      <c r="AH4" s="249" t="s">
        <v>244</v>
      </c>
      <c r="AI4" s="249"/>
      <c r="AJ4" s="249"/>
      <c r="AK4" s="249"/>
      <c r="AL4" s="249"/>
      <c r="AM4" s="249"/>
      <c r="AN4" s="249"/>
      <c r="AO4" s="249"/>
      <c r="AP4" s="249"/>
      <c r="AQ4" s="249"/>
      <c r="AS4" s="249" t="s">
        <v>240</v>
      </c>
      <c r="AT4" s="249"/>
      <c r="AU4" s="249"/>
      <c r="AV4" s="249"/>
      <c r="AW4" s="249"/>
      <c r="AX4" s="249"/>
      <c r="AY4" s="249"/>
      <c r="AZ4" s="249"/>
      <c r="BA4" s="249"/>
      <c r="BB4" s="249"/>
    </row>
    <row r="5" spans="1:54" ht="13.5" customHeight="1" thickBot="1" x14ac:dyDescent="0.25">
      <c r="A5" s="194"/>
      <c r="L5" s="194"/>
      <c r="W5" s="194"/>
      <c r="AH5" s="194"/>
      <c r="AS5" s="194"/>
    </row>
    <row r="6" spans="1:54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254</v>
      </c>
      <c r="AE6" s="196" t="s">
        <v>167</v>
      </c>
      <c r="AF6" s="197" t="s">
        <v>53</v>
      </c>
      <c r="AH6" s="195" t="s">
        <v>0</v>
      </c>
      <c r="AI6" s="196" t="s">
        <v>134</v>
      </c>
      <c r="AJ6" s="196" t="s">
        <v>135</v>
      </c>
      <c r="AK6" s="196" t="s">
        <v>136</v>
      </c>
      <c r="AL6" s="196" t="s">
        <v>161</v>
      </c>
      <c r="AM6" s="196" t="s">
        <v>151</v>
      </c>
      <c r="AN6" s="196" t="s">
        <v>137</v>
      </c>
      <c r="AO6" s="196" t="s">
        <v>254</v>
      </c>
      <c r="AP6" s="196" t="s">
        <v>167</v>
      </c>
      <c r="AQ6" s="197" t="s">
        <v>53</v>
      </c>
      <c r="AS6" s="195" t="s">
        <v>0</v>
      </c>
      <c r="AT6" s="196" t="s">
        <v>134</v>
      </c>
      <c r="AU6" s="196" t="s">
        <v>135</v>
      </c>
      <c r="AV6" s="196" t="s">
        <v>136</v>
      </c>
      <c r="AW6" s="196" t="s">
        <v>161</v>
      </c>
      <c r="AX6" s="196" t="s">
        <v>151</v>
      </c>
      <c r="AY6" s="196" t="s">
        <v>137</v>
      </c>
      <c r="AZ6" s="196" t="s">
        <v>254</v>
      </c>
      <c r="BA6" s="196" t="s">
        <v>167</v>
      </c>
      <c r="BB6" s="197" t="s">
        <v>53</v>
      </c>
    </row>
    <row r="7" spans="1:54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2017'!L$18*'COEF 2DO SEM'!N7</f>
        <v>3163200.8135464955</v>
      </c>
      <c r="N7" s="199">
        <f>+'Part 2017'!L$19*'COEF 2DO SEM'!N7</f>
        <v>417445.19803076703</v>
      </c>
      <c r="O7" s="199">
        <f>+'Part 2017'!L$20*'COEF 2DO SEM'!N7</f>
        <v>161997.63524574428</v>
      </c>
      <c r="P7" s="199">
        <f>+'Part 2017'!L$21*'COEF 2DO SEM'!N7</f>
        <v>157045.66196535892</v>
      </c>
      <c r="Q7" s="199">
        <f>+'Part 2017'!L$22*'COEF 2DO SEM'!N7</f>
        <v>12605.722219686861</v>
      </c>
      <c r="R7" s="199">
        <f>+'Part 2017'!L$23*'COEF 2DO SEM'!N7</f>
        <v>116394.94583786273</v>
      </c>
      <c r="S7" s="199">
        <f>+'Part 2017'!L$24*'COEF 2DO SEM'!N7</f>
        <v>21867.347883091734</v>
      </c>
      <c r="T7" s="199">
        <f>+'Part 2017'!L$25*'COEF 2DO SEM'!N7</f>
        <v>167694.68779437133</v>
      </c>
      <c r="U7" s="200">
        <f>SUM(M7:T7)</f>
        <v>4218252.0125233782</v>
      </c>
      <c r="W7" s="198" t="s">
        <v>1</v>
      </c>
      <c r="X7" s="199">
        <f>+M7+'1ER SEMESTRE'!X7</f>
        <v>3023958.2445268729</v>
      </c>
      <c r="Y7" s="199">
        <f>+N7+'1ER SEMESTRE'!Y7</f>
        <v>398545.64250139764</v>
      </c>
      <c r="Z7" s="199">
        <f>+O7+'1ER SEMESTRE'!Z7</f>
        <v>157151.71414980298</v>
      </c>
      <c r="AA7" s="199">
        <f>+P7+'1ER SEMESTRE'!AA7</f>
        <v>151322.68307252054</v>
      </c>
      <c r="AB7" s="199">
        <f>+Q7+'1ER SEMESTRE'!AB7</f>
        <v>12147.90528832344</v>
      </c>
      <c r="AC7" s="199">
        <f>+R7+'1ER SEMESTRE'!AC7</f>
        <v>112197.55314539617</v>
      </c>
      <c r="AD7" s="199">
        <f>+S7+'1ER SEMESTRE'!AD7</f>
        <v>21066.650676363523</v>
      </c>
      <c r="AE7" s="199">
        <f>+T7+'1ER SEMESTRE'!AE7</f>
        <v>161601.94529182013</v>
      </c>
      <c r="AF7" s="200">
        <f>SUM(X7:AE7)</f>
        <v>4037992.3386524967</v>
      </c>
      <c r="AH7" s="198" t="s">
        <v>1</v>
      </c>
      <c r="AI7" s="199">
        <f t="shared" ref="AI7:AP7" si="0">+B7+X7</f>
        <v>6965968.7903817743</v>
      </c>
      <c r="AJ7" s="199">
        <f t="shared" si="0"/>
        <v>933599.3098769635</v>
      </c>
      <c r="AK7" s="199">
        <f t="shared" si="0"/>
        <v>294341.59939164529</v>
      </c>
      <c r="AL7" s="199">
        <f t="shared" si="0"/>
        <v>313342.41100568348</v>
      </c>
      <c r="AM7" s="199">
        <f t="shared" si="0"/>
        <v>25108.878245172578</v>
      </c>
      <c r="AN7" s="199">
        <f t="shared" si="0"/>
        <v>231027.35049325792</v>
      </c>
      <c r="AO7" s="199">
        <f t="shared" si="0"/>
        <v>43734.695766183468</v>
      </c>
      <c r="AP7" s="199">
        <f t="shared" si="0"/>
        <v>334089.82286646171</v>
      </c>
      <c r="AQ7" s="200">
        <f>SUM(AI7:AP7)</f>
        <v>9141212.8580271415</v>
      </c>
      <c r="AS7" s="198" t="s">
        <v>1</v>
      </c>
      <c r="AT7" s="199">
        <f>+'Part 2017'!O$18*'COEF 2DO SEM'!$N7</f>
        <v>6965968.7903817743</v>
      </c>
      <c r="AU7" s="199">
        <f>+'Part 2017'!O$19*'COEF 2DO SEM'!$N7</f>
        <v>933599.3098769635</v>
      </c>
      <c r="AV7" s="199">
        <f>+'Part 2017'!O$20*'COEF 2DO SEM'!$N7</f>
        <v>294341.59939164529</v>
      </c>
      <c r="AW7" s="199">
        <f>+'Part 2017'!O$21*'COEF 2DO SEM'!$N7</f>
        <v>313342.41100568348</v>
      </c>
      <c r="AX7" s="199">
        <f>+'Part 2017'!O$22*'COEF 2DO SEM'!$N7</f>
        <v>25108.878245172578</v>
      </c>
      <c r="AY7" s="199">
        <f>+'Part 2017'!O$23*'COEF 2DO SEM'!$N7</f>
        <v>231027.35049325792</v>
      </c>
      <c r="AZ7" s="199">
        <f>+'Part 2017'!O$24*'COEF 2DO SEM'!$N7</f>
        <v>43734.695766183468</v>
      </c>
      <c r="BA7" s="199">
        <f>+'Part 2017'!O$25*'COEF 2DO SEM'!$N7</f>
        <v>334089.82286646165</v>
      </c>
      <c r="BB7" s="200">
        <f>SUM(AT7:BA7)</f>
        <v>9141212.8580271415</v>
      </c>
    </row>
    <row r="8" spans="1:54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1">SUM(B8:I8)</f>
        <v>10108343.734608065</v>
      </c>
      <c r="L8" s="198" t="s">
        <v>2</v>
      </c>
      <c r="M8" s="199">
        <f>+'Part 2017'!L$18*'COEF 2DO SEM'!N8</f>
        <v>6265596.5979769314</v>
      </c>
      <c r="N8" s="199">
        <f>+'Part 2017'!L$19*'COEF 2DO SEM'!N8</f>
        <v>826866.0027596869</v>
      </c>
      <c r="O8" s="199">
        <f>+'Part 2017'!L$20*'COEF 2DO SEM'!N8</f>
        <v>320881.25038702152</v>
      </c>
      <c r="P8" s="199">
        <f>+'Part 2017'!L$21*'COEF 2DO SEM'!N8</f>
        <v>311072.49376114405</v>
      </c>
      <c r="Q8" s="199">
        <f>+'Part 2017'!L$22*'COEF 2DO SEM'!N8</f>
        <v>24969.12934407073</v>
      </c>
      <c r="R8" s="199">
        <f>+'Part 2017'!L$23*'COEF 2DO SEM'!N8</f>
        <v>230552.47505635553</v>
      </c>
      <c r="S8" s="199">
        <f>+'Part 2017'!L$24*'COEF 2DO SEM'!N8</f>
        <v>43314.347896067804</v>
      </c>
      <c r="T8" s="199">
        <f>+'Part 2017'!L$25*'COEF 2DO SEM'!N8</f>
        <v>332165.84316858219</v>
      </c>
      <c r="U8" s="200">
        <f t="shared" ref="U8:U57" si="2">SUM(M8:T8)</f>
        <v>8355418.1403498584</v>
      </c>
      <c r="W8" s="198" t="s">
        <v>2</v>
      </c>
      <c r="X8" s="199">
        <f>+M8+'1ER SEMESTRE'!X8</f>
        <v>5989788.0678935181</v>
      </c>
      <c r="Y8" s="199">
        <f>+N8+'1ER SEMESTRE'!Y8</f>
        <v>789430.19080586836</v>
      </c>
      <c r="Z8" s="199">
        <f>+O8+'1ER SEMESTRE'!Z8</f>
        <v>311282.55952845642</v>
      </c>
      <c r="AA8" s="199">
        <f>+P8+'1ER SEMESTRE'!AA8</f>
        <v>299736.54666360299</v>
      </c>
      <c r="AB8" s="199">
        <f>+Q8+'1ER SEMESTRE'!AB8</f>
        <v>24062.29592541376</v>
      </c>
      <c r="AC8" s="199">
        <f>+R8+'1ER SEMESTRE'!AC8</f>
        <v>222238.37458519207</v>
      </c>
      <c r="AD8" s="199">
        <f>+S8+'1ER SEMESTRE'!AD8</f>
        <v>41728.344986293268</v>
      </c>
      <c r="AE8" s="199">
        <f>+T8+'1ER SEMESTRE'!AE8</f>
        <v>320097.47667953407</v>
      </c>
      <c r="AF8" s="200">
        <f t="shared" ref="AF8:AF57" si="3">SUM(X8:AE8)</f>
        <v>7998363.8570678784</v>
      </c>
      <c r="AH8" s="198" t="s">
        <v>2</v>
      </c>
      <c r="AI8" s="199">
        <f t="shared" ref="AI8:AI57" si="4">+B8+X8</f>
        <v>13798033.361560393</v>
      </c>
      <c r="AJ8" s="199">
        <f t="shared" ref="AJ8:AJ57" si="5">+C8+Y8</f>
        <v>1849252.3885261486</v>
      </c>
      <c r="AK8" s="199">
        <f t="shared" ref="AK8:AK57" si="6">+D8+Z8</f>
        <v>583025.18003075675</v>
      </c>
      <c r="AL8" s="199">
        <f t="shared" ref="AL8:AL57" si="7">+E8+AA8</f>
        <v>620661.55774597393</v>
      </c>
      <c r="AM8" s="199">
        <f t="shared" ref="AM8:AM57" si="8">+F8+AB8</f>
        <v>49735.097891425045</v>
      </c>
      <c r="AN8" s="199">
        <f t="shared" ref="AN8:AN57" si="9">+G8+AC8</f>
        <v>457613.74841936002</v>
      </c>
      <c r="AO8" s="199">
        <f t="shared" ref="AO8:AO57" si="10">+H8+AD8</f>
        <v>86628.695792135608</v>
      </c>
      <c r="AP8" s="199">
        <f t="shared" ref="AP8:AP57" si="11">+I8+AE8</f>
        <v>661757.56170974742</v>
      </c>
      <c r="AQ8" s="200">
        <f t="shared" ref="AQ8:AQ57" si="12">SUM(AI8:AP8)</f>
        <v>18106707.591675937</v>
      </c>
      <c r="AS8" s="198" t="s">
        <v>2</v>
      </c>
      <c r="AT8" s="199">
        <f>+'Part 2017'!O$18*'COEF 2DO SEM'!$N8</f>
        <v>13798033.361560397</v>
      </c>
      <c r="AU8" s="199">
        <f>+'Part 2017'!O$19*'COEF 2DO SEM'!$N8</f>
        <v>1849252.3885261489</v>
      </c>
      <c r="AV8" s="199">
        <f>+'Part 2017'!O$20*'COEF 2DO SEM'!$N8</f>
        <v>583025.18003075675</v>
      </c>
      <c r="AW8" s="199">
        <f>+'Part 2017'!O$21*'COEF 2DO SEM'!$N8</f>
        <v>620661.55774597393</v>
      </c>
      <c r="AX8" s="199">
        <f>+'Part 2017'!O$22*'COEF 2DO SEM'!$N8</f>
        <v>49735.097891425045</v>
      </c>
      <c r="AY8" s="199">
        <f>+'Part 2017'!O$23*'COEF 2DO SEM'!$N8</f>
        <v>457613.74841936008</v>
      </c>
      <c r="AZ8" s="199">
        <f>+'Part 2017'!O$24*'COEF 2DO SEM'!$N8</f>
        <v>86628.695792135608</v>
      </c>
      <c r="BA8" s="199">
        <f>+'Part 2017'!O$25*'COEF 2DO SEM'!$N8</f>
        <v>661757.5617097473</v>
      </c>
      <c r="BB8" s="200">
        <f t="shared" ref="BB8:BB57" si="13">SUM(AT8:BA8)</f>
        <v>18106707.591675941</v>
      </c>
    </row>
    <row r="9" spans="1:54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1"/>
        <v>9891298.9224760793</v>
      </c>
      <c r="L9" s="198" t="s">
        <v>3</v>
      </c>
      <c r="M9" s="199">
        <f>+'Part 2017'!L$18*'COEF 2DO SEM'!N9</f>
        <v>6159808.7677298738</v>
      </c>
      <c r="N9" s="199">
        <f>+'Part 2017'!L$19*'COEF 2DO SEM'!N9</f>
        <v>812905.26351176773</v>
      </c>
      <c r="O9" s="199">
        <f>+'Part 2017'!L$20*'COEF 2DO SEM'!N9</f>
        <v>315463.51710103784</v>
      </c>
      <c r="P9" s="199">
        <f>+'Part 2017'!L$21*'COEF 2DO SEM'!N9</f>
        <v>305820.37073503697</v>
      </c>
      <c r="Q9" s="199">
        <f>+'Part 2017'!L$22*'COEF 2DO SEM'!N9</f>
        <v>24547.552567595802</v>
      </c>
      <c r="R9" s="199">
        <f>+'Part 2017'!L$23*'COEF 2DO SEM'!N9</f>
        <v>226659.84556562582</v>
      </c>
      <c r="S9" s="199">
        <f>+'Part 2017'!L$24*'COEF 2DO SEM'!N9</f>
        <v>42583.031921469192</v>
      </c>
      <c r="T9" s="199">
        <f>+'Part 2017'!L$25*'COEF 2DO SEM'!N9</f>
        <v>326557.58172348136</v>
      </c>
      <c r="U9" s="200">
        <f t="shared" si="2"/>
        <v>8214345.9308558889</v>
      </c>
      <c r="W9" s="198" t="s">
        <v>3</v>
      </c>
      <c r="X9" s="199">
        <f>+M9+'1ER SEMESTRE'!X9</f>
        <v>5924480.6295459922</v>
      </c>
      <c r="Y9" s="199">
        <f>+N9+'1ER SEMESTRE'!Y9</f>
        <v>780963.90214114694</v>
      </c>
      <c r="Z9" s="199">
        <f>+O9+'1ER SEMESTRE'!Z9</f>
        <v>307273.62519281579</v>
      </c>
      <c r="AA9" s="199">
        <f>+P9+'1ER SEMESTRE'!AA9</f>
        <v>296148.19952188223</v>
      </c>
      <c r="AB9" s="199">
        <f>+Q9+'1ER SEMESTRE'!AB9</f>
        <v>23773.815004109532</v>
      </c>
      <c r="AC9" s="199">
        <f>+R9+'1ER SEMESTRE'!AC9</f>
        <v>219566.00483502581</v>
      </c>
      <c r="AD9" s="199">
        <f>+S9+'1ER SEMESTRE'!AD9</f>
        <v>41229.806508902788</v>
      </c>
      <c r="AE9" s="199">
        <f>+T9+'1ER SEMESTRE'!AE9</f>
        <v>316260.48824370565</v>
      </c>
      <c r="AF9" s="200">
        <f t="shared" si="3"/>
        <v>7909696.4709935803</v>
      </c>
      <c r="AH9" s="198" t="s">
        <v>3</v>
      </c>
      <c r="AI9" s="199">
        <f t="shared" si="4"/>
        <v>13565068.473353691</v>
      </c>
      <c r="AJ9" s="199">
        <f t="shared" si="5"/>
        <v>1818029.7595709846</v>
      </c>
      <c r="AK9" s="199">
        <f t="shared" si="6"/>
        <v>573181.42966949521</v>
      </c>
      <c r="AL9" s="199">
        <f t="shared" si="7"/>
        <v>610182.35780308163</v>
      </c>
      <c r="AM9" s="199">
        <f t="shared" si="8"/>
        <v>48895.374489066569</v>
      </c>
      <c r="AN9" s="199">
        <f t="shared" si="9"/>
        <v>449887.43460717844</v>
      </c>
      <c r="AO9" s="199">
        <f t="shared" si="10"/>
        <v>85166.063842938383</v>
      </c>
      <c r="AP9" s="199">
        <f t="shared" si="11"/>
        <v>650584.5001332229</v>
      </c>
      <c r="AQ9" s="200">
        <f t="shared" si="12"/>
        <v>17800995.393469661</v>
      </c>
      <c r="AS9" s="198" t="s">
        <v>3</v>
      </c>
      <c r="AT9" s="199">
        <f>+'Part 2017'!O$18*'COEF 2DO SEM'!$N9</f>
        <v>13565068.473353693</v>
      </c>
      <c r="AU9" s="199">
        <f>+'Part 2017'!O$19*'COEF 2DO SEM'!$N9</f>
        <v>1818029.7595709849</v>
      </c>
      <c r="AV9" s="199">
        <f>+'Part 2017'!O$20*'COEF 2DO SEM'!$N9</f>
        <v>573181.42966949521</v>
      </c>
      <c r="AW9" s="199">
        <f>+'Part 2017'!O$21*'COEF 2DO SEM'!$N9</f>
        <v>610182.35780308163</v>
      </c>
      <c r="AX9" s="199">
        <f>+'Part 2017'!O$22*'COEF 2DO SEM'!$N9</f>
        <v>48895.374489066569</v>
      </c>
      <c r="AY9" s="199">
        <f>+'Part 2017'!O$23*'COEF 2DO SEM'!$N9</f>
        <v>449887.43460717844</v>
      </c>
      <c r="AZ9" s="199">
        <f>+'Part 2017'!O$24*'COEF 2DO SEM'!$N9</f>
        <v>85166.063842938383</v>
      </c>
      <c r="BA9" s="199">
        <f>+'Part 2017'!O$25*'COEF 2DO SEM'!$N9</f>
        <v>650584.5001332229</v>
      </c>
      <c r="BB9" s="200">
        <f t="shared" si="13"/>
        <v>17800995.393469661</v>
      </c>
    </row>
    <row r="10" spans="1:54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1"/>
        <v>27038185.990620129</v>
      </c>
      <c r="L10" s="198" t="s">
        <v>4</v>
      </c>
      <c r="M10" s="199">
        <f>+'Part 2017'!L$18*'COEF 2DO SEM'!N10</f>
        <v>17110193.454949901</v>
      </c>
      <c r="N10" s="199">
        <f>+'Part 2017'!L$19*'COEF 2DO SEM'!N10</f>
        <v>2258019.1761958483</v>
      </c>
      <c r="O10" s="199">
        <f>+'Part 2017'!L$20*'COEF 2DO SEM'!N10</f>
        <v>876267.75588471582</v>
      </c>
      <c r="P10" s="199">
        <f>+'Part 2017'!L$21*'COEF 2DO SEM'!N10</f>
        <v>849481.84319517645</v>
      </c>
      <c r="Q10" s="199">
        <f>+'Part 2017'!L$22*'COEF 2DO SEM'!N10</f>
        <v>68186.105951452686</v>
      </c>
      <c r="R10" s="199">
        <f>+'Part 2017'!L$23*'COEF 2DO SEM'!N10</f>
        <v>629596.46189246711</v>
      </c>
      <c r="S10" s="199">
        <f>+'Part 2017'!L$24*'COEF 2DO SEM'!N10</f>
        <v>118283.52819841896</v>
      </c>
      <c r="T10" s="199">
        <f>+'Part 2017'!L$25*'COEF 2DO SEM'!N10</f>
        <v>907083.90603635134</v>
      </c>
      <c r="U10" s="200">
        <f t="shared" si="2"/>
        <v>22817112.232304331</v>
      </c>
      <c r="W10" s="198" t="s">
        <v>4</v>
      </c>
      <c r="X10" s="199">
        <f>+M10+'1ER SEMESTRE'!X10</f>
        <v>16794100.356137168</v>
      </c>
      <c r="Y10" s="199">
        <f>+N10+'1ER SEMESTRE'!Y10</f>
        <v>2215115.4929650412</v>
      </c>
      <c r="Z10" s="199">
        <f>+O10+'1ER SEMESTRE'!Z10</f>
        <v>865267.0811154776</v>
      </c>
      <c r="AA10" s="199">
        <f>+P10+'1ER SEMESTRE'!AA10</f>
        <v>836490.16869926697</v>
      </c>
      <c r="AB10" s="199">
        <f>+Q10+'1ER SEMESTRE'!AB10</f>
        <v>67146.820526438692</v>
      </c>
      <c r="AC10" s="199">
        <f>+R10+'1ER SEMESTRE'!AC10</f>
        <v>620068.0046653623</v>
      </c>
      <c r="AD10" s="199">
        <f>+S10+'1ER SEMESTRE'!AD10</f>
        <v>116465.87384840655</v>
      </c>
      <c r="AE10" s="199">
        <f>+T10+'1ER SEMESTRE'!AE10</f>
        <v>893252.83503946359</v>
      </c>
      <c r="AF10" s="200">
        <f t="shared" si="3"/>
        <v>22407906.632996626</v>
      </c>
      <c r="AH10" s="198" t="s">
        <v>4</v>
      </c>
      <c r="AI10" s="199">
        <f t="shared" si="4"/>
        <v>37679894.711124562</v>
      </c>
      <c r="AJ10" s="199">
        <f t="shared" si="5"/>
        <v>5049968.6055318359</v>
      </c>
      <c r="AK10" s="199">
        <f t="shared" si="6"/>
        <v>1592134.6775906766</v>
      </c>
      <c r="AL10" s="199">
        <f t="shared" si="7"/>
        <v>1694912.7121450969</v>
      </c>
      <c r="AM10" s="199">
        <f t="shared" si="8"/>
        <v>135817.4170833024</v>
      </c>
      <c r="AN10" s="199">
        <f t="shared" si="9"/>
        <v>1249659.0932183811</v>
      </c>
      <c r="AO10" s="199">
        <f t="shared" si="10"/>
        <v>236567.05639683793</v>
      </c>
      <c r="AP10" s="199">
        <f t="shared" si="11"/>
        <v>1807138.3505260597</v>
      </c>
      <c r="AQ10" s="200">
        <f t="shared" si="12"/>
        <v>49446092.62361674</v>
      </c>
      <c r="AS10" s="198" t="s">
        <v>4</v>
      </c>
      <c r="AT10" s="199">
        <f>+'Part 2017'!O$18*'COEF 2DO SEM'!$N10</f>
        <v>37679894.711124569</v>
      </c>
      <c r="AU10" s="199">
        <f>+'Part 2017'!O$19*'COEF 2DO SEM'!$N10</f>
        <v>5049968.6055318359</v>
      </c>
      <c r="AV10" s="199">
        <f>+'Part 2017'!O$20*'COEF 2DO SEM'!$N10</f>
        <v>1592134.6775906766</v>
      </c>
      <c r="AW10" s="199">
        <f>+'Part 2017'!O$21*'COEF 2DO SEM'!$N10</f>
        <v>1694912.7121450966</v>
      </c>
      <c r="AX10" s="199">
        <f>+'Part 2017'!O$22*'COEF 2DO SEM'!$N10</f>
        <v>135817.4170833024</v>
      </c>
      <c r="AY10" s="199">
        <f>+'Part 2017'!O$23*'COEF 2DO SEM'!$N10</f>
        <v>1249659.0932183811</v>
      </c>
      <c r="AZ10" s="199">
        <f>+'Part 2017'!O$24*'COEF 2DO SEM'!$N10</f>
        <v>236567.05639683793</v>
      </c>
      <c r="BA10" s="199">
        <f>+'Part 2017'!O$25*'COEF 2DO SEM'!$N10</f>
        <v>1807138.3505260597</v>
      </c>
      <c r="BB10" s="200">
        <f t="shared" si="13"/>
        <v>49446092.623616748</v>
      </c>
    </row>
    <row r="11" spans="1:54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1"/>
        <v>36734452.320109084</v>
      </c>
      <c r="L11" s="198" t="s">
        <v>5</v>
      </c>
      <c r="M11" s="199">
        <f>+'Part 2017'!L$18*'COEF 2DO SEM'!N11</f>
        <v>22769631.259907443</v>
      </c>
      <c r="N11" s="199">
        <f>+'Part 2017'!L$19*'COEF 2DO SEM'!N11</f>
        <v>3004890.865503659</v>
      </c>
      <c r="O11" s="199">
        <f>+'Part 2017'!L$20*'COEF 2DO SEM'!N11</f>
        <v>1166105.6748992784</v>
      </c>
      <c r="P11" s="199">
        <f>+'Part 2017'!L$21*'COEF 2DO SEM'!N11</f>
        <v>1130459.9438029742</v>
      </c>
      <c r="Q11" s="199">
        <f>+'Part 2017'!L$22*'COEF 2DO SEM'!N11</f>
        <v>90739.622182027742</v>
      </c>
      <c r="R11" s="199">
        <f>+'Part 2017'!L$23*'COEF 2DO SEM'!N11</f>
        <v>837844.37140227645</v>
      </c>
      <c r="S11" s="199">
        <f>+'Part 2017'!L$24*'COEF 2DO SEM'!N11</f>
        <v>157407.47340409018</v>
      </c>
      <c r="T11" s="199">
        <f>+'Part 2017'!L$25*'COEF 2DO SEM'!N11</f>
        <v>1207114.7013401624</v>
      </c>
      <c r="U11" s="200">
        <f t="shared" si="2"/>
        <v>30364193.912441909</v>
      </c>
      <c r="W11" s="198" t="s">
        <v>5</v>
      </c>
      <c r="X11" s="199">
        <f>+M11+'1ER SEMESTRE'!X11</f>
        <v>21767323.110933386</v>
      </c>
      <c r="Y11" s="199">
        <f>+N11+'1ER SEMESTRE'!Y11</f>
        <v>2868846.4169384716</v>
      </c>
      <c r="Z11" s="199">
        <f>+O11+'1ER SEMESTRE'!Z11</f>
        <v>1131223.3379965257</v>
      </c>
      <c r="AA11" s="199">
        <f>+P11+'1ER SEMESTRE'!AA11</f>
        <v>1089264.2920630951</v>
      </c>
      <c r="AB11" s="199">
        <f>+Q11+'1ER SEMESTRE'!AB11</f>
        <v>87444.123942698468</v>
      </c>
      <c r="AC11" s="199">
        <f>+R11+'1ER SEMESTRE'!AC11</f>
        <v>807630.32888837752</v>
      </c>
      <c r="AD11" s="199">
        <f>+S11+'1ER SEMESTRE'!AD11</f>
        <v>151643.82410621381</v>
      </c>
      <c r="AE11" s="199">
        <f>+T11+'1ER SEMESTRE'!AE11</f>
        <v>1163257.3845518813</v>
      </c>
      <c r="AF11" s="200">
        <f t="shared" si="3"/>
        <v>29066632.819420651</v>
      </c>
      <c r="AH11" s="198" t="s">
        <v>5</v>
      </c>
      <c r="AI11" s="199">
        <f t="shared" si="4"/>
        <v>50143051.318700314</v>
      </c>
      <c r="AJ11" s="199">
        <f t="shared" si="5"/>
        <v>6720316.9458498433</v>
      </c>
      <c r="AK11" s="199">
        <f t="shared" si="6"/>
        <v>2118755.6774446461</v>
      </c>
      <c r="AL11" s="199">
        <f t="shared" si="7"/>
        <v>2255528.99649471</v>
      </c>
      <c r="AM11" s="199">
        <f t="shared" si="8"/>
        <v>180740.94333312166</v>
      </c>
      <c r="AN11" s="199">
        <f t="shared" si="9"/>
        <v>1663001.4633143228</v>
      </c>
      <c r="AO11" s="199">
        <f t="shared" si="10"/>
        <v>314814.94680818036</v>
      </c>
      <c r="AP11" s="199">
        <f t="shared" si="11"/>
        <v>2404874.8475846048</v>
      </c>
      <c r="AQ11" s="200">
        <f t="shared" si="12"/>
        <v>65801085.139529742</v>
      </c>
      <c r="AS11" s="198" t="s">
        <v>5</v>
      </c>
      <c r="AT11" s="199">
        <f>+'Part 2017'!O$18*'COEF 2DO SEM'!$N11</f>
        <v>50143051.318700314</v>
      </c>
      <c r="AU11" s="199">
        <f>+'Part 2017'!O$19*'COEF 2DO SEM'!$N11</f>
        <v>6720316.9458498433</v>
      </c>
      <c r="AV11" s="199">
        <f>+'Part 2017'!O$20*'COEF 2DO SEM'!$N11</f>
        <v>2118755.6774446461</v>
      </c>
      <c r="AW11" s="199">
        <f>+'Part 2017'!O$21*'COEF 2DO SEM'!$N11</f>
        <v>2255528.99649471</v>
      </c>
      <c r="AX11" s="199">
        <f>+'Part 2017'!O$22*'COEF 2DO SEM'!$N11</f>
        <v>180740.94333312166</v>
      </c>
      <c r="AY11" s="199">
        <f>+'Part 2017'!O$23*'COEF 2DO SEM'!$N11</f>
        <v>1663001.463314323</v>
      </c>
      <c r="AZ11" s="199">
        <f>+'Part 2017'!O$24*'COEF 2DO SEM'!$N11</f>
        <v>314814.94680818036</v>
      </c>
      <c r="BA11" s="199">
        <f>+'Part 2017'!O$25*'COEF 2DO SEM'!$N11</f>
        <v>2404874.8475846048</v>
      </c>
      <c r="BB11" s="200">
        <f t="shared" si="13"/>
        <v>65801085.139529742</v>
      </c>
    </row>
    <row r="12" spans="1:54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1"/>
        <v>234278735.75117305</v>
      </c>
      <c r="L12" s="198" t="s">
        <v>6</v>
      </c>
      <c r="M12" s="199">
        <f>+'Part 2017'!L$18*'COEF 2DO SEM'!N12</f>
        <v>147805688.01765767</v>
      </c>
      <c r="N12" s="199">
        <f>+'Part 2017'!L$19*'COEF 2DO SEM'!N12</f>
        <v>19505803.880793653</v>
      </c>
      <c r="O12" s="199">
        <f>+'Part 2017'!L$20*'COEF 2DO SEM'!N12</f>
        <v>7569602.2308129165</v>
      </c>
      <c r="P12" s="199">
        <f>+'Part 2017'!L$21*'COEF 2DO SEM'!N12</f>
        <v>7338213.2482930878</v>
      </c>
      <c r="Q12" s="199">
        <f>+'Part 2017'!L$22*'COEF 2DO SEM'!N12</f>
        <v>589022.81437874457</v>
      </c>
      <c r="R12" s="199">
        <f>+'Part 2017'!L$23*'COEF 2DO SEM'!N12</f>
        <v>5438742.610860303</v>
      </c>
      <c r="S12" s="199">
        <f>+'Part 2017'!L$24*'COEF 2DO SEM'!N12</f>
        <v>1021787.2937880537</v>
      </c>
      <c r="T12" s="199">
        <f>+'Part 2017'!L$25*'COEF 2DO SEM'!N12</f>
        <v>7835806.2504933737</v>
      </c>
      <c r="U12" s="200">
        <f t="shared" si="2"/>
        <v>197104666.34707779</v>
      </c>
      <c r="W12" s="198" t="s">
        <v>6</v>
      </c>
      <c r="X12" s="199">
        <f>+M12+'1ER SEMESTRE'!X12</f>
        <v>144526300.74567422</v>
      </c>
      <c r="Y12" s="199">
        <f>+N12+'1ER SEMESTRE'!Y12</f>
        <v>19060688.839570705</v>
      </c>
      <c r="Z12" s="199">
        <f>+O12+'1ER SEMESTRE'!Z12</f>
        <v>7455472.9665013216</v>
      </c>
      <c r="AA12" s="199">
        <f>+P12+'1ER SEMESTRE'!AA12</f>
        <v>7203427.8570787143</v>
      </c>
      <c r="AB12" s="199">
        <f>+Q12+'1ER SEMESTRE'!AB12</f>
        <v>578240.48661660636</v>
      </c>
      <c r="AC12" s="199">
        <f>+R12+'1ER SEMESTRE'!AC12</f>
        <v>5339887.2373340409</v>
      </c>
      <c r="AD12" s="199">
        <f>+S12+'1ER SEMESTRE'!AD12</f>
        <v>1002929.5820484264</v>
      </c>
      <c r="AE12" s="199">
        <f>+T12+'1ER SEMESTRE'!AE12</f>
        <v>7692312.3293813374</v>
      </c>
      <c r="AF12" s="200">
        <f t="shared" si="3"/>
        <v>192859260.04420537</v>
      </c>
      <c r="AH12" s="198" t="s">
        <v>6</v>
      </c>
      <c r="AI12" s="199">
        <f t="shared" si="4"/>
        <v>325496188.97496992</v>
      </c>
      <c r="AJ12" s="199">
        <f t="shared" si="5"/>
        <v>43623941.843408562</v>
      </c>
      <c r="AK12" s="199">
        <f t="shared" si="6"/>
        <v>13753588.587859165</v>
      </c>
      <c r="AL12" s="199">
        <f t="shared" si="7"/>
        <v>14641432.325594574</v>
      </c>
      <c r="AM12" s="199">
        <f t="shared" si="8"/>
        <v>1173253.0569939988</v>
      </c>
      <c r="AN12" s="199">
        <f t="shared" si="9"/>
        <v>10795127.626521965</v>
      </c>
      <c r="AO12" s="199">
        <f t="shared" si="10"/>
        <v>2043574.5875761074</v>
      </c>
      <c r="AP12" s="199">
        <f t="shared" si="11"/>
        <v>15610888.792454122</v>
      </c>
      <c r="AQ12" s="200">
        <f t="shared" si="12"/>
        <v>427137995.79537845</v>
      </c>
      <c r="AS12" s="198" t="s">
        <v>6</v>
      </c>
      <c r="AT12" s="199">
        <f>+'Part 2017'!O$18*'COEF 2DO SEM'!$N12</f>
        <v>325496188.97496998</v>
      </c>
      <c r="AU12" s="199">
        <f>+'Part 2017'!O$19*'COEF 2DO SEM'!$N12</f>
        <v>43623941.843408562</v>
      </c>
      <c r="AV12" s="199">
        <f>+'Part 2017'!O$20*'COEF 2DO SEM'!$N12</f>
        <v>13753588.587859165</v>
      </c>
      <c r="AW12" s="199">
        <f>+'Part 2017'!O$21*'COEF 2DO SEM'!$N12</f>
        <v>14641432.325594574</v>
      </c>
      <c r="AX12" s="199">
        <f>+'Part 2017'!O$22*'COEF 2DO SEM'!$N12</f>
        <v>1173253.0569939988</v>
      </c>
      <c r="AY12" s="199">
        <f>+'Part 2017'!O$23*'COEF 2DO SEM'!$N12</f>
        <v>10795127.626521965</v>
      </c>
      <c r="AZ12" s="199">
        <f>+'Part 2017'!O$24*'COEF 2DO SEM'!$N12</f>
        <v>2043574.5875761074</v>
      </c>
      <c r="BA12" s="199">
        <f>+'Part 2017'!O$25*'COEF 2DO SEM'!$N12</f>
        <v>15610888.792454122</v>
      </c>
      <c r="BB12" s="200">
        <f t="shared" si="13"/>
        <v>427137995.79537845</v>
      </c>
    </row>
    <row r="13" spans="1:54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1"/>
        <v>40947167.862932853</v>
      </c>
      <c r="L13" s="198" t="s">
        <v>7</v>
      </c>
      <c r="M13" s="199">
        <f>+'Part 2017'!L$18*'COEF 2DO SEM'!N13</f>
        <v>25380857.872927304</v>
      </c>
      <c r="N13" s="199">
        <f>+'Part 2017'!L$19*'COEF 2DO SEM'!N13</f>
        <v>3349492.4494142155</v>
      </c>
      <c r="O13" s="199">
        <f>+'Part 2017'!L$20*'COEF 2DO SEM'!N13</f>
        <v>1299834.9451335326</v>
      </c>
      <c r="P13" s="199">
        <f>+'Part 2017'!L$21*'COEF 2DO SEM'!N13</f>
        <v>1260101.3532977744</v>
      </c>
      <c r="Q13" s="199">
        <f>+'Part 2017'!L$22*'COEF 2DO SEM'!N13</f>
        <v>101145.66317551027</v>
      </c>
      <c r="R13" s="199">
        <f>+'Part 2017'!L$23*'COEF 2DO SEM'!N13</f>
        <v>933928.55894143879</v>
      </c>
      <c r="S13" s="199">
        <f>+'Part 2017'!L$24*'COEF 2DO SEM'!N13</f>
        <v>175458.999094131</v>
      </c>
      <c r="T13" s="199">
        <f>+'Part 2017'!L$25*'COEF 2DO SEM'!N13</f>
        <v>1345546.896272412</v>
      </c>
      <c r="U13" s="200">
        <f t="shared" si="2"/>
        <v>33846366.73825632</v>
      </c>
      <c r="W13" s="198" t="s">
        <v>7</v>
      </c>
      <c r="X13" s="199">
        <f>+M13+'1ER SEMESTRE'!X13</f>
        <v>24263604.792119585</v>
      </c>
      <c r="Y13" s="199">
        <f>+N13+'1ER SEMESTRE'!Y13</f>
        <v>3197846.3918202277</v>
      </c>
      <c r="Z13" s="199">
        <f>+O13+'1ER SEMESTRE'!Z13</f>
        <v>1260952.2937151394</v>
      </c>
      <c r="AA13" s="199">
        <f>+P13+'1ER SEMESTRE'!AA13</f>
        <v>1214181.3746271699</v>
      </c>
      <c r="AB13" s="199">
        <f>+Q13+'1ER SEMESTRE'!AB13</f>
        <v>97472.236430994846</v>
      </c>
      <c r="AC13" s="199">
        <f>+R13+'1ER SEMESTRE'!AC13</f>
        <v>900249.56299906154</v>
      </c>
      <c r="AD13" s="199">
        <f>+S13+'1ER SEMESTRE'!AD13</f>
        <v>169034.37315315771</v>
      </c>
      <c r="AE13" s="199">
        <f>+T13+'1ER SEMESTRE'!AE13</f>
        <v>1296660.0121860937</v>
      </c>
      <c r="AF13" s="200">
        <f t="shared" si="3"/>
        <v>32400001.037051432</v>
      </c>
      <c r="AH13" s="198" t="s">
        <v>7</v>
      </c>
      <c r="AI13" s="199">
        <f t="shared" si="4"/>
        <v>55893468.115829557</v>
      </c>
      <c r="AJ13" s="199">
        <f t="shared" si="5"/>
        <v>7491004.4575018343</v>
      </c>
      <c r="AK13" s="199">
        <f t="shared" si="6"/>
        <v>2361735.0717210942</v>
      </c>
      <c r="AL13" s="199">
        <f t="shared" si="7"/>
        <v>2514193.5868368247</v>
      </c>
      <c r="AM13" s="199">
        <f t="shared" si="8"/>
        <v>201468.35678600339</v>
      </c>
      <c r="AN13" s="199">
        <f t="shared" si="9"/>
        <v>1853714.8582274639</v>
      </c>
      <c r="AO13" s="199">
        <f t="shared" si="10"/>
        <v>350917.99818826199</v>
      </c>
      <c r="AP13" s="199">
        <f t="shared" si="11"/>
        <v>2680666.4548932482</v>
      </c>
      <c r="AQ13" s="200">
        <f t="shared" si="12"/>
        <v>73347168.89998427</v>
      </c>
      <c r="AS13" s="198" t="s">
        <v>7</v>
      </c>
      <c r="AT13" s="199">
        <f>+'Part 2017'!O$18*'COEF 2DO SEM'!$N13</f>
        <v>55893468.115829557</v>
      </c>
      <c r="AU13" s="199">
        <f>+'Part 2017'!O$19*'COEF 2DO SEM'!$N13</f>
        <v>7491004.4575018343</v>
      </c>
      <c r="AV13" s="199">
        <f>+'Part 2017'!O$20*'COEF 2DO SEM'!$N13</f>
        <v>2361735.0717210942</v>
      </c>
      <c r="AW13" s="199">
        <f>+'Part 2017'!O$21*'COEF 2DO SEM'!$N13</f>
        <v>2514193.5868368242</v>
      </c>
      <c r="AX13" s="199">
        <f>+'Part 2017'!O$22*'COEF 2DO SEM'!$N13</f>
        <v>201468.35678600339</v>
      </c>
      <c r="AY13" s="199">
        <f>+'Part 2017'!O$23*'COEF 2DO SEM'!$N13</f>
        <v>1853714.8582274641</v>
      </c>
      <c r="AZ13" s="199">
        <f>+'Part 2017'!O$24*'COEF 2DO SEM'!$N13</f>
        <v>350917.99818826199</v>
      </c>
      <c r="BA13" s="199">
        <f>+'Part 2017'!O$25*'COEF 2DO SEM'!$N13</f>
        <v>2680666.4548932482</v>
      </c>
      <c r="BB13" s="200">
        <f t="shared" si="13"/>
        <v>73347168.89998427</v>
      </c>
    </row>
    <row r="14" spans="1:54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1"/>
        <v>6667507.9473014288</v>
      </c>
      <c r="L14" s="198" t="s">
        <v>8</v>
      </c>
      <c r="M14" s="199">
        <f>+'Part 2017'!L$18*'COEF 2DO SEM'!N14</f>
        <v>4132815.0494692083</v>
      </c>
      <c r="N14" s="199">
        <f>+'Part 2017'!L$19*'COEF 2DO SEM'!N14</f>
        <v>545404.44898783823</v>
      </c>
      <c r="O14" s="199">
        <f>+'Part 2017'!L$20*'COEF 2DO SEM'!N14</f>
        <v>211654.68283102868</v>
      </c>
      <c r="P14" s="199">
        <f>+'Part 2017'!L$21*'COEF 2DO SEM'!N14</f>
        <v>205184.78385714703</v>
      </c>
      <c r="Q14" s="199">
        <f>+'Part 2017'!L$22*'COEF 2DO SEM'!N14</f>
        <v>16469.747439316179</v>
      </c>
      <c r="R14" s="199">
        <f>+'Part 2017'!L$23*'COEF 2DO SEM'!N14</f>
        <v>152073.4256835072</v>
      </c>
      <c r="S14" s="199">
        <f>+'Part 2017'!L$24*'COEF 2DO SEM'!N14</f>
        <v>28570.334212166439</v>
      </c>
      <c r="T14" s="199">
        <f>+'Part 2017'!L$25*'COEF 2DO SEM'!N14</f>
        <v>219098.04981859119</v>
      </c>
      <c r="U14" s="200">
        <f t="shared" si="2"/>
        <v>5511270.5222988026</v>
      </c>
      <c r="W14" s="198" t="s">
        <v>8</v>
      </c>
      <c r="X14" s="199">
        <f>+M14+'1ER SEMESTRE'!X14</f>
        <v>3950890.5310173249</v>
      </c>
      <c r="Y14" s="199">
        <f>+N14+'1ER SEMESTRE'!Y14</f>
        <v>520711.6229157293</v>
      </c>
      <c r="Z14" s="199">
        <f>+O14+'1ER SEMESTRE'!Z14</f>
        <v>205323.34416037612</v>
      </c>
      <c r="AA14" s="199">
        <f>+P14+'1ER SEMESTRE'!AA14</f>
        <v>197707.5433370932</v>
      </c>
      <c r="AB14" s="199">
        <f>+Q14+'1ER SEMESTRE'!AB14</f>
        <v>15871.596131394877</v>
      </c>
      <c r="AC14" s="199">
        <f>+R14+'1ER SEMESTRE'!AC14</f>
        <v>146589.40847736949</v>
      </c>
      <c r="AD14" s="199">
        <f>+S14+'1ER SEMESTRE'!AD14</f>
        <v>27524.199723371781</v>
      </c>
      <c r="AE14" s="199">
        <f>+T14+'1ER SEMESTRE'!AE14</f>
        <v>211137.7022493665</v>
      </c>
      <c r="AF14" s="200">
        <f t="shared" si="3"/>
        <v>5275755.948012027</v>
      </c>
      <c r="AH14" s="198" t="s">
        <v>8</v>
      </c>
      <c r="AI14" s="199">
        <f t="shared" si="4"/>
        <v>9101243.4391558897</v>
      </c>
      <c r="AJ14" s="199">
        <f t="shared" si="5"/>
        <v>1219775.0017987809</v>
      </c>
      <c r="AK14" s="199">
        <f t="shared" si="6"/>
        <v>384565.97078538523</v>
      </c>
      <c r="AL14" s="199">
        <f t="shared" si="7"/>
        <v>409391.09091507574</v>
      </c>
      <c r="AM14" s="199">
        <f t="shared" si="8"/>
        <v>32805.489124351458</v>
      </c>
      <c r="AN14" s="199">
        <f t="shared" si="9"/>
        <v>301844.03938839573</v>
      </c>
      <c r="AO14" s="199">
        <f t="shared" si="10"/>
        <v>57140.668424332878</v>
      </c>
      <c r="AP14" s="199">
        <f t="shared" si="11"/>
        <v>436498.19572124351</v>
      </c>
      <c r="AQ14" s="200">
        <f t="shared" si="12"/>
        <v>11943263.895313457</v>
      </c>
      <c r="AS14" s="198" t="s">
        <v>8</v>
      </c>
      <c r="AT14" s="199">
        <f>+'Part 2017'!O$18*'COEF 2DO SEM'!$N14</f>
        <v>9101243.4391558897</v>
      </c>
      <c r="AU14" s="199">
        <f>+'Part 2017'!O$19*'COEF 2DO SEM'!$N14</f>
        <v>1219775.0017987809</v>
      </c>
      <c r="AV14" s="199">
        <f>+'Part 2017'!O$20*'COEF 2DO SEM'!$N14</f>
        <v>384565.97078538529</v>
      </c>
      <c r="AW14" s="199">
        <f>+'Part 2017'!O$21*'COEF 2DO SEM'!$N14</f>
        <v>409391.09091507574</v>
      </c>
      <c r="AX14" s="199">
        <f>+'Part 2017'!O$22*'COEF 2DO SEM'!$N14</f>
        <v>32805.489124351458</v>
      </c>
      <c r="AY14" s="199">
        <f>+'Part 2017'!O$23*'COEF 2DO SEM'!$N14</f>
        <v>301844.03938839579</v>
      </c>
      <c r="AZ14" s="199">
        <f>+'Part 2017'!O$24*'COEF 2DO SEM'!$N14</f>
        <v>57140.668424332878</v>
      </c>
      <c r="BA14" s="199">
        <f>+'Part 2017'!O$25*'COEF 2DO SEM'!$N14</f>
        <v>436498.19572124351</v>
      </c>
      <c r="BB14" s="200">
        <f t="shared" si="13"/>
        <v>11943263.895313457</v>
      </c>
    </row>
    <row r="15" spans="1:54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1"/>
        <v>66276333.673109606</v>
      </c>
      <c r="L15" s="198" t="s">
        <v>9</v>
      </c>
      <c r="M15" s="199">
        <f>+'Part 2017'!L$18*'COEF 2DO SEM'!N15</f>
        <v>41080990.287942626</v>
      </c>
      <c r="N15" s="199">
        <f>+'Part 2017'!L$19*'COEF 2DO SEM'!N15</f>
        <v>5421426.9459621068</v>
      </c>
      <c r="O15" s="199">
        <f>+'Part 2017'!L$20*'COEF 2DO SEM'!N15</f>
        <v>2103888.9632614441</v>
      </c>
      <c r="P15" s="199">
        <f>+'Part 2017'!L$21*'COEF 2DO SEM'!N15</f>
        <v>2039576.901451628</v>
      </c>
      <c r="Q15" s="199">
        <f>+'Part 2017'!L$22*'COEF 2DO SEM'!N15</f>
        <v>163712.51229505497</v>
      </c>
      <c r="R15" s="199">
        <f>+'Part 2017'!L$23*'COEF 2DO SEM'!N15</f>
        <v>1511639.6085425331</v>
      </c>
      <c r="S15" s="199">
        <f>+'Part 2017'!L$24*'COEF 2DO SEM'!N15</f>
        <v>283994.71262185479</v>
      </c>
      <c r="T15" s="199">
        <f>+'Part 2017'!L$25*'COEF 2DO SEM'!N15</f>
        <v>2177877.4876123997</v>
      </c>
      <c r="U15" s="200">
        <f t="shared" si="2"/>
        <v>54783107.419689633</v>
      </c>
      <c r="W15" s="198" t="s">
        <v>9</v>
      </c>
      <c r="X15" s="199">
        <f>+M15+'1ER SEMESTRE'!X15</f>
        <v>39272624.97611472</v>
      </c>
      <c r="Y15" s="199">
        <f>+N15+'1ER SEMESTRE'!Y15</f>
        <v>5175975.4229909927</v>
      </c>
      <c r="Z15" s="199">
        <f>+O15+'1ER SEMESTRE'!Z15</f>
        <v>2040954.2179787685</v>
      </c>
      <c r="AA15" s="199">
        <f>+P15+'1ER SEMESTRE'!AA15</f>
        <v>1965251.6675594426</v>
      </c>
      <c r="AB15" s="199">
        <f>+Q15+'1ER SEMESTRE'!AB15</f>
        <v>157766.7712499552</v>
      </c>
      <c r="AC15" s="199">
        <f>+R15+'1ER SEMESTRE'!AC15</f>
        <v>1457127.4044183276</v>
      </c>
      <c r="AD15" s="199">
        <f>+S15+'1ER SEMESTRE'!AD15</f>
        <v>273595.93109893746</v>
      </c>
      <c r="AE15" s="199">
        <f>+T15+'1ER SEMESTRE'!AE15</f>
        <v>2098750.075118592</v>
      </c>
      <c r="AF15" s="200">
        <f t="shared" si="3"/>
        <v>52442046.466529742</v>
      </c>
      <c r="AH15" s="198" t="s">
        <v>9</v>
      </c>
      <c r="AI15" s="199">
        <f t="shared" si="4"/>
        <v>90468140.687830776</v>
      </c>
      <c r="AJ15" s="199">
        <f t="shared" si="5"/>
        <v>12124802.199606456</v>
      </c>
      <c r="AK15" s="199">
        <f t="shared" si="6"/>
        <v>3822661.0002634106</v>
      </c>
      <c r="AL15" s="199">
        <f t="shared" si="7"/>
        <v>4069427.5520537705</v>
      </c>
      <c r="AM15" s="199">
        <f t="shared" si="8"/>
        <v>326092.98117073427</v>
      </c>
      <c r="AN15" s="199">
        <f t="shared" si="9"/>
        <v>3000388.8154106094</v>
      </c>
      <c r="AO15" s="199">
        <f t="shared" si="10"/>
        <v>567989.42524370959</v>
      </c>
      <c r="AP15" s="199">
        <f t="shared" si="11"/>
        <v>4338877.4780598823</v>
      </c>
      <c r="AQ15" s="200">
        <f t="shared" si="12"/>
        <v>118718380.13963933</v>
      </c>
      <c r="AS15" s="198" t="s">
        <v>9</v>
      </c>
      <c r="AT15" s="199">
        <f>+'Part 2017'!O$18*'COEF 2DO SEM'!$N15</f>
        <v>90468140.687830791</v>
      </c>
      <c r="AU15" s="199">
        <f>+'Part 2017'!O$19*'COEF 2DO SEM'!$N15</f>
        <v>12124802.199606456</v>
      </c>
      <c r="AV15" s="199">
        <f>+'Part 2017'!O$20*'COEF 2DO SEM'!$N15</f>
        <v>3822661.0002634106</v>
      </c>
      <c r="AW15" s="199">
        <f>+'Part 2017'!O$21*'COEF 2DO SEM'!$N15</f>
        <v>4069427.5520537705</v>
      </c>
      <c r="AX15" s="199">
        <f>+'Part 2017'!O$22*'COEF 2DO SEM'!$N15</f>
        <v>326092.98117073427</v>
      </c>
      <c r="AY15" s="199">
        <f>+'Part 2017'!O$23*'COEF 2DO SEM'!$N15</f>
        <v>3000388.8154106098</v>
      </c>
      <c r="AZ15" s="199">
        <f>+'Part 2017'!O$24*'COEF 2DO SEM'!$N15</f>
        <v>567989.42524370959</v>
      </c>
      <c r="BA15" s="199">
        <f>+'Part 2017'!O$25*'COEF 2DO SEM'!$N15</f>
        <v>4338877.4780598814</v>
      </c>
      <c r="BB15" s="200">
        <f t="shared" si="13"/>
        <v>118718380.13963936</v>
      </c>
    </row>
    <row r="16" spans="1:54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1"/>
        <v>9468518.5478784442</v>
      </c>
      <c r="L16" s="198" t="s">
        <v>10</v>
      </c>
      <c r="M16" s="199">
        <f>+'Part 2017'!L$18*'COEF 2DO SEM'!N16</f>
        <v>5869004.7706187274</v>
      </c>
      <c r="N16" s="199">
        <f>+'Part 2017'!L$19*'COEF 2DO SEM'!N16</f>
        <v>774528.0818790606</v>
      </c>
      <c r="O16" s="199">
        <f>+'Part 2017'!L$20*'COEF 2DO SEM'!N16</f>
        <v>300570.51389673032</v>
      </c>
      <c r="P16" s="199">
        <f>+'Part 2017'!L$21*'COEF 2DO SEM'!N16</f>
        <v>291382.61957080121</v>
      </c>
      <c r="Q16" s="199">
        <f>+'Part 2017'!L$22*'COEF 2DO SEM'!N16</f>
        <v>23388.664901577613</v>
      </c>
      <c r="R16" s="199">
        <f>+'Part 2017'!L$23*'COEF 2DO SEM'!N16</f>
        <v>215959.25540763445</v>
      </c>
      <c r="S16" s="199">
        <f>+'Part 2017'!L$24*'COEF 2DO SEM'!N16</f>
        <v>40572.690958167099</v>
      </c>
      <c r="T16" s="199">
        <f>+'Part 2017'!L$25*'COEF 2DO SEM'!N16</f>
        <v>311140.82876361045</v>
      </c>
      <c r="U16" s="200">
        <f t="shared" si="2"/>
        <v>7826547.4259963101</v>
      </c>
      <c r="W16" s="198" t="s">
        <v>10</v>
      </c>
      <c r="X16" s="199">
        <f>+M16+'1ER SEMESTRE'!X16</f>
        <v>5610654.0208498128</v>
      </c>
      <c r="Y16" s="199">
        <f>+N16+'1ER SEMESTRE'!Y16</f>
        <v>739461.83471276681</v>
      </c>
      <c r="Z16" s="199">
        <f>+O16+'1ER SEMESTRE'!Z16</f>
        <v>291579.38886024093</v>
      </c>
      <c r="AA16" s="199">
        <f>+P16+'1ER SEMESTRE'!AA16</f>
        <v>280764.20094863325</v>
      </c>
      <c r="AB16" s="199">
        <f>+Q16+'1ER SEMESTRE'!AB16</f>
        <v>22539.231080387664</v>
      </c>
      <c r="AC16" s="199">
        <f>+R16+'1ER SEMESTRE'!AC16</f>
        <v>208171.41037713608</v>
      </c>
      <c r="AD16" s="199">
        <f>+S16+'1ER SEMESTRE'!AD16</f>
        <v>39087.076859313776</v>
      </c>
      <c r="AE16" s="199">
        <f>+T16+'1ER SEMESTRE'!AE16</f>
        <v>299836.35050839232</v>
      </c>
      <c r="AF16" s="200">
        <f t="shared" si="3"/>
        <v>7492093.5141966846</v>
      </c>
      <c r="AH16" s="198" t="s">
        <v>10</v>
      </c>
      <c r="AI16" s="199">
        <f t="shared" si="4"/>
        <v>12924662.856574869</v>
      </c>
      <c r="AJ16" s="199">
        <f t="shared" si="5"/>
        <v>1732200.744274281</v>
      </c>
      <c r="AK16" s="199">
        <f t="shared" si="6"/>
        <v>546121.58786223084</v>
      </c>
      <c r="AL16" s="199">
        <f t="shared" si="7"/>
        <v>581375.70563143725</v>
      </c>
      <c r="AM16" s="199">
        <f t="shared" si="8"/>
        <v>46587.028422195537</v>
      </c>
      <c r="AN16" s="199">
        <f t="shared" si="9"/>
        <v>428648.29080141016</v>
      </c>
      <c r="AO16" s="199">
        <f t="shared" si="10"/>
        <v>81145.381916334198</v>
      </c>
      <c r="AP16" s="199">
        <f t="shared" si="11"/>
        <v>619870.4665923696</v>
      </c>
      <c r="AQ16" s="200">
        <f t="shared" si="12"/>
        <v>16960612.062075127</v>
      </c>
      <c r="AS16" s="198" t="s">
        <v>10</v>
      </c>
      <c r="AT16" s="199">
        <f>+'Part 2017'!O$18*'COEF 2DO SEM'!$N16</f>
        <v>12924662.856574869</v>
      </c>
      <c r="AU16" s="199">
        <f>+'Part 2017'!O$19*'COEF 2DO SEM'!$N16</f>
        <v>1732200.7442742807</v>
      </c>
      <c r="AV16" s="199">
        <f>+'Part 2017'!O$20*'COEF 2DO SEM'!$N16</f>
        <v>546121.58786223084</v>
      </c>
      <c r="AW16" s="199">
        <f>+'Part 2017'!O$21*'COEF 2DO SEM'!$N16</f>
        <v>581375.70563143725</v>
      </c>
      <c r="AX16" s="199">
        <f>+'Part 2017'!O$22*'COEF 2DO SEM'!$N16</f>
        <v>46587.028422195537</v>
      </c>
      <c r="AY16" s="199">
        <f>+'Part 2017'!O$23*'COEF 2DO SEM'!$N16</f>
        <v>428648.29080141021</v>
      </c>
      <c r="AZ16" s="199">
        <f>+'Part 2017'!O$24*'COEF 2DO SEM'!$N16</f>
        <v>81145.381916334198</v>
      </c>
      <c r="BA16" s="199">
        <f>+'Part 2017'!O$25*'COEF 2DO SEM'!$N16</f>
        <v>619870.46659236948</v>
      </c>
      <c r="BB16" s="200">
        <f t="shared" si="13"/>
        <v>16960612.062075127</v>
      </c>
    </row>
    <row r="17" spans="1:54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1"/>
        <v>13342718.769093312</v>
      </c>
      <c r="L17" s="198" t="s">
        <v>11</v>
      </c>
      <c r="M17" s="199">
        <f>+'Part 2017'!L$18*'COEF 2DO SEM'!N17</f>
        <v>8537731.2137288991</v>
      </c>
      <c r="N17" s="199">
        <f>+'Part 2017'!L$19*'COEF 2DO SEM'!N17</f>
        <v>1126717.8744977058</v>
      </c>
      <c r="O17" s="199">
        <f>+'Part 2017'!L$20*'COEF 2DO SEM'!N17</f>
        <v>437244.5344173942</v>
      </c>
      <c r="P17" s="199">
        <f>+'Part 2017'!L$21*'COEF 2DO SEM'!N17</f>
        <v>423878.7636878097</v>
      </c>
      <c r="Q17" s="199">
        <f>+'Part 2017'!L$22*'COEF 2DO SEM'!N17</f>
        <v>34023.849388793955</v>
      </c>
      <c r="R17" s="199">
        <f>+'Part 2017'!L$23*'COEF 2DO SEM'!N17</f>
        <v>314159.23957291886</v>
      </c>
      <c r="S17" s="199">
        <f>+'Part 2017'!L$24*'COEF 2DO SEM'!N17</f>
        <v>59021.715530485279</v>
      </c>
      <c r="T17" s="199">
        <f>+'Part 2017'!L$25*'COEF 2DO SEM'!N17</f>
        <v>452621.33350089379</v>
      </c>
      <c r="U17" s="200">
        <f t="shared" si="2"/>
        <v>11385398.5243249</v>
      </c>
      <c r="W17" s="198" t="s">
        <v>11</v>
      </c>
      <c r="X17" s="199">
        <f>+M17+'1ER SEMESTRE'!X17</f>
        <v>8495049.2533693071</v>
      </c>
      <c r="Y17" s="199">
        <f>+N17+'1ER SEMESTRE'!Y17</f>
        <v>1120924.6024717872</v>
      </c>
      <c r="Z17" s="199">
        <f>+O17+'1ER SEMESTRE'!Z17</f>
        <v>435759.11646238994</v>
      </c>
      <c r="AA17" s="199">
        <f>+P17+'1ER SEMESTRE'!AA17</f>
        <v>422124.5016114724</v>
      </c>
      <c r="AB17" s="199">
        <f>+Q17+'1ER SEMESTRE'!AB17</f>
        <v>33883.514976308004</v>
      </c>
      <c r="AC17" s="199">
        <f>+R17+'1ER SEMESTRE'!AC17</f>
        <v>312872.61472984916</v>
      </c>
      <c r="AD17" s="199">
        <f>+S17+'1ER SEMESTRE'!AD17</f>
        <v>58776.278185582567</v>
      </c>
      <c r="AE17" s="199">
        <f>+T17+'1ER SEMESTRE'!AE17</f>
        <v>450753.72795608058</v>
      </c>
      <c r="AF17" s="200">
        <f t="shared" si="3"/>
        <v>11330143.609762777</v>
      </c>
      <c r="AH17" s="198" t="s">
        <v>11</v>
      </c>
      <c r="AI17" s="199">
        <f t="shared" si="4"/>
        <v>18801705.197092324</v>
      </c>
      <c r="AJ17" s="199">
        <f t="shared" si="5"/>
        <v>2519858.9779431811</v>
      </c>
      <c r="AK17" s="199">
        <f t="shared" si="6"/>
        <v>794451.44609943975</v>
      </c>
      <c r="AL17" s="199">
        <f t="shared" si="7"/>
        <v>845736.1516763441</v>
      </c>
      <c r="AM17" s="199">
        <f t="shared" si="8"/>
        <v>67770.86444131867</v>
      </c>
      <c r="AN17" s="199">
        <f t="shared" si="9"/>
        <v>623561.23995805299</v>
      </c>
      <c r="AO17" s="199">
        <f t="shared" si="10"/>
        <v>118043.43106097056</v>
      </c>
      <c r="AP17" s="199">
        <f t="shared" si="11"/>
        <v>901735.07058445318</v>
      </c>
      <c r="AQ17" s="200">
        <f t="shared" si="12"/>
        <v>24672862.378856089</v>
      </c>
      <c r="AS17" s="198" t="s">
        <v>11</v>
      </c>
      <c r="AT17" s="199">
        <f>+'Part 2017'!O$18*'COEF 2DO SEM'!$N17</f>
        <v>18801705.197092328</v>
      </c>
      <c r="AU17" s="199">
        <f>+'Part 2017'!O$19*'COEF 2DO SEM'!$N17</f>
        <v>2519858.9779431811</v>
      </c>
      <c r="AV17" s="199">
        <f>+'Part 2017'!O$20*'COEF 2DO SEM'!$N17</f>
        <v>794451.44609943975</v>
      </c>
      <c r="AW17" s="199">
        <f>+'Part 2017'!O$21*'COEF 2DO SEM'!$N17</f>
        <v>845736.15167634399</v>
      </c>
      <c r="AX17" s="199">
        <f>+'Part 2017'!O$22*'COEF 2DO SEM'!$N17</f>
        <v>67770.864441318656</v>
      </c>
      <c r="AY17" s="199">
        <f>+'Part 2017'!O$23*'COEF 2DO SEM'!$N17</f>
        <v>623561.23995805311</v>
      </c>
      <c r="AZ17" s="199">
        <f>+'Part 2017'!O$24*'COEF 2DO SEM'!$N17</f>
        <v>118043.43106097056</v>
      </c>
      <c r="BA17" s="199">
        <f>+'Part 2017'!O$25*'COEF 2DO SEM'!$N17</f>
        <v>901735.07058445318</v>
      </c>
      <c r="BB17" s="200">
        <f t="shared" si="13"/>
        <v>24672862.378856093</v>
      </c>
    </row>
    <row r="18" spans="1:54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1"/>
        <v>33647008.326250993</v>
      </c>
      <c r="L18" s="198" t="s">
        <v>12</v>
      </c>
      <c r="M18" s="199">
        <f>+'Part 2017'!L$18*'COEF 2DO SEM'!N18</f>
        <v>20855897.507647812</v>
      </c>
      <c r="N18" s="199">
        <f>+'Part 2017'!L$19*'COEF 2DO SEM'!N18</f>
        <v>2752336.8822823083</v>
      </c>
      <c r="O18" s="199">
        <f>+'Part 2017'!L$20*'COEF 2DO SEM'!N18</f>
        <v>1068097.2458964931</v>
      </c>
      <c r="P18" s="199">
        <f>+'Part 2017'!L$21*'COEF 2DO SEM'!N18</f>
        <v>1035447.4543454674</v>
      </c>
      <c r="Q18" s="199">
        <f>+'Part 2017'!L$22*'COEF 2DO SEM'!N18</f>
        <v>83113.171158080033</v>
      </c>
      <c r="R18" s="199">
        <f>+'Part 2017'!L$23*'COEF 2DO SEM'!N18</f>
        <v>767425.52999062126</v>
      </c>
      <c r="S18" s="199">
        <f>+'Part 2017'!L$24*'COEF 2DO SEM'!N18</f>
        <v>144177.74687611908</v>
      </c>
      <c r="T18" s="199">
        <f>+'Part 2017'!L$25*'COEF 2DO SEM'!N18</f>
        <v>1105659.560480193</v>
      </c>
      <c r="U18" s="200">
        <f t="shared" si="2"/>
        <v>27812155.098677095</v>
      </c>
      <c r="W18" s="198" t="s">
        <v>12</v>
      </c>
      <c r="X18" s="199">
        <f>+M18+'1ER SEMESTRE'!X18</f>
        <v>19937830.992319968</v>
      </c>
      <c r="Y18" s="199">
        <f>+N18+'1ER SEMESTRE'!Y18</f>
        <v>2627726.6484417641</v>
      </c>
      <c r="Z18" s="199">
        <f>+O18+'1ER SEMESTRE'!Z18</f>
        <v>1036146.6870592916</v>
      </c>
      <c r="AA18" s="199">
        <f>+P18+'1ER SEMESTRE'!AA18</f>
        <v>997714.19987856271</v>
      </c>
      <c r="AB18" s="199">
        <f>+Q18+'1ER SEMESTRE'!AB18</f>
        <v>80094.651765668721</v>
      </c>
      <c r="AC18" s="199">
        <f>+R18+'1ER SEMESTRE'!AC18</f>
        <v>739750.90641992097</v>
      </c>
      <c r="AD18" s="199">
        <f>+S18+'1ER SEMESTRE'!AD18</f>
        <v>138898.51869475655</v>
      </c>
      <c r="AE18" s="199">
        <f>+T18+'1ER SEMESTRE'!AE18</f>
        <v>1065488.3476284768</v>
      </c>
      <c r="AF18" s="200">
        <f t="shared" si="3"/>
        <v>26623650.952208411</v>
      </c>
      <c r="AH18" s="198" t="s">
        <v>12</v>
      </c>
      <c r="AI18" s="199">
        <f t="shared" si="4"/>
        <v>45928646.234378636</v>
      </c>
      <c r="AJ18" s="199">
        <f t="shared" si="5"/>
        <v>6155490.1720495783</v>
      </c>
      <c r="AK18" s="199">
        <f t="shared" si="6"/>
        <v>1940679.2647687381</v>
      </c>
      <c r="AL18" s="199">
        <f t="shared" si="7"/>
        <v>2065957.1092506403</v>
      </c>
      <c r="AM18" s="199">
        <f t="shared" si="8"/>
        <v>165550.09374387603</v>
      </c>
      <c r="AN18" s="199">
        <f t="shared" si="9"/>
        <v>1523230.1163797081</v>
      </c>
      <c r="AO18" s="199">
        <f t="shared" si="10"/>
        <v>288355.49375223817</v>
      </c>
      <c r="AP18" s="199">
        <f t="shared" si="11"/>
        <v>2202750.794135985</v>
      </c>
      <c r="AQ18" s="200">
        <f t="shared" si="12"/>
        <v>60270659.278459407</v>
      </c>
      <c r="AS18" s="198" t="s">
        <v>12</v>
      </c>
      <c r="AT18" s="199">
        <f>+'Part 2017'!O$18*'COEF 2DO SEM'!$N18</f>
        <v>45928646.234378643</v>
      </c>
      <c r="AU18" s="199">
        <f>+'Part 2017'!O$19*'COEF 2DO SEM'!$N18</f>
        <v>6155490.1720495783</v>
      </c>
      <c r="AV18" s="199">
        <f>+'Part 2017'!O$20*'COEF 2DO SEM'!$N18</f>
        <v>1940679.2647687381</v>
      </c>
      <c r="AW18" s="199">
        <f>+'Part 2017'!O$21*'COEF 2DO SEM'!$N18</f>
        <v>2065957.10925064</v>
      </c>
      <c r="AX18" s="199">
        <f>+'Part 2017'!O$22*'COEF 2DO SEM'!$N18</f>
        <v>165550.093743876</v>
      </c>
      <c r="AY18" s="199">
        <f>+'Part 2017'!O$23*'COEF 2DO SEM'!$N18</f>
        <v>1523230.1163797083</v>
      </c>
      <c r="AZ18" s="199">
        <f>+'Part 2017'!O$24*'COEF 2DO SEM'!$N18</f>
        <v>288355.49375223817</v>
      </c>
      <c r="BA18" s="199">
        <f>+'Part 2017'!O$25*'COEF 2DO SEM'!$N18</f>
        <v>2202750.7941359854</v>
      </c>
      <c r="BB18" s="200">
        <f t="shared" si="13"/>
        <v>60270659.278459407</v>
      </c>
    </row>
    <row r="19" spans="1:54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1"/>
        <v>17119919.237028975</v>
      </c>
      <c r="L19" s="198" t="s">
        <v>13</v>
      </c>
      <c r="M19" s="199">
        <f>+'Part 2017'!L$18*'COEF 2DO SEM'!N19</f>
        <v>10611679.870157056</v>
      </c>
      <c r="N19" s="199">
        <f>+'Part 2017'!L$19*'COEF 2DO SEM'!N19</f>
        <v>1400415.2963877907</v>
      </c>
      <c r="O19" s="199">
        <f>+'Part 2017'!L$20*'COEF 2DO SEM'!N19</f>
        <v>543458.08131698659</v>
      </c>
      <c r="P19" s="199">
        <f>+'Part 2017'!L$21*'COEF 2DO SEM'!N19</f>
        <v>526845.55550073762</v>
      </c>
      <c r="Q19" s="199">
        <f>+'Part 2017'!L$22*'COEF 2DO SEM'!N19</f>
        <v>42288.775393132761</v>
      </c>
      <c r="R19" s="199">
        <f>+'Part 2017'!L$23*'COEF 2DO SEM'!N19</f>
        <v>390473.44020845019</v>
      </c>
      <c r="S19" s="199">
        <f>+'Part 2017'!L$24*'COEF 2DO SEM'!N19</f>
        <v>73359.014815299888</v>
      </c>
      <c r="T19" s="199">
        <f>+'Part 2017'!L$25*'COEF 2DO SEM'!N19</f>
        <v>562570.1457773241</v>
      </c>
      <c r="U19" s="200">
        <f t="shared" si="2"/>
        <v>14151090.17955678</v>
      </c>
      <c r="W19" s="198" t="s">
        <v>13</v>
      </c>
      <c r="X19" s="199">
        <f>+M19+'1ER SEMESTRE'!X19</f>
        <v>10144558.857666595</v>
      </c>
      <c r="Y19" s="199">
        <f>+N19+'1ER SEMESTRE'!Y19</f>
        <v>1337012.41911644</v>
      </c>
      <c r="Z19" s="199">
        <f>+O19+'1ER SEMESTRE'!Z19</f>
        <v>527201.33178469387</v>
      </c>
      <c r="AA19" s="199">
        <f>+P19+'1ER SEMESTRE'!AA19</f>
        <v>507646.51519498543</v>
      </c>
      <c r="AB19" s="199">
        <f>+Q19+'1ER SEMESTRE'!AB19</f>
        <v>40752.923892981118</v>
      </c>
      <c r="AC19" s="199">
        <f>+R19+'1ER SEMESTRE'!AC19</f>
        <v>376392.32738404715</v>
      </c>
      <c r="AD19" s="199">
        <f>+S19+'1ER SEMESTRE'!AD19</f>
        <v>70672.89308874328</v>
      </c>
      <c r="AE19" s="199">
        <f>+T19+'1ER SEMESTRE'!AE19</f>
        <v>542130.64895768196</v>
      </c>
      <c r="AF19" s="200">
        <f t="shared" si="3"/>
        <v>13546367.917086167</v>
      </c>
      <c r="AH19" s="198" t="s">
        <v>13</v>
      </c>
      <c r="AI19" s="199">
        <f t="shared" si="4"/>
        <v>23368933.920498949</v>
      </c>
      <c r="AJ19" s="199">
        <f t="shared" si="5"/>
        <v>3131972.1975875339</v>
      </c>
      <c r="AK19" s="199">
        <f t="shared" si="6"/>
        <v>987436.147536968</v>
      </c>
      <c r="AL19" s="199">
        <f t="shared" si="7"/>
        <v>1051178.7114797463</v>
      </c>
      <c r="AM19" s="199">
        <f t="shared" si="8"/>
        <v>84233.469053072418</v>
      </c>
      <c r="AN19" s="199">
        <f t="shared" si="9"/>
        <v>775034.03330766363</v>
      </c>
      <c r="AO19" s="199">
        <f t="shared" si="10"/>
        <v>146718.02963059978</v>
      </c>
      <c r="AP19" s="199">
        <f t="shared" si="11"/>
        <v>1120780.6450206125</v>
      </c>
      <c r="AQ19" s="200">
        <f t="shared" si="12"/>
        <v>30666287.154115144</v>
      </c>
      <c r="AS19" s="198" t="s">
        <v>13</v>
      </c>
      <c r="AT19" s="199">
        <f>+'Part 2017'!O$18*'COEF 2DO SEM'!$N19</f>
        <v>23368933.920498949</v>
      </c>
      <c r="AU19" s="199">
        <f>+'Part 2017'!O$19*'COEF 2DO SEM'!$N19</f>
        <v>3131972.1975875339</v>
      </c>
      <c r="AV19" s="199">
        <f>+'Part 2017'!O$20*'COEF 2DO SEM'!$N19</f>
        <v>987436.147536968</v>
      </c>
      <c r="AW19" s="199">
        <f>+'Part 2017'!O$21*'COEF 2DO SEM'!$N19</f>
        <v>1051178.711479746</v>
      </c>
      <c r="AX19" s="199">
        <f>+'Part 2017'!O$22*'COEF 2DO SEM'!$N19</f>
        <v>84233.469053072433</v>
      </c>
      <c r="AY19" s="199">
        <f>+'Part 2017'!O$23*'COEF 2DO SEM'!$N19</f>
        <v>775034.03330766375</v>
      </c>
      <c r="AZ19" s="199">
        <f>+'Part 2017'!O$24*'COEF 2DO SEM'!$N19</f>
        <v>146718.02963059978</v>
      </c>
      <c r="BA19" s="199">
        <f>+'Part 2017'!O$25*'COEF 2DO SEM'!$N19</f>
        <v>1120780.6450206125</v>
      </c>
      <c r="BB19" s="200">
        <f t="shared" si="13"/>
        <v>30666287.154115144</v>
      </c>
    </row>
    <row r="20" spans="1:54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1"/>
        <v>89337019.960791364</v>
      </c>
      <c r="L20" s="198" t="s">
        <v>14</v>
      </c>
      <c r="M20" s="199">
        <f>+'Part 2017'!L$18*'COEF 2DO SEM'!N20</f>
        <v>55416167.046518549</v>
      </c>
      <c r="N20" s="199">
        <f>+'Part 2017'!L$19*'COEF 2DO SEM'!N20</f>
        <v>7313229.2859091889</v>
      </c>
      <c r="O20" s="199">
        <f>+'Part 2017'!L$20*'COEF 2DO SEM'!N20</f>
        <v>2838039.2346491758</v>
      </c>
      <c r="P20" s="199">
        <f>+'Part 2017'!L$21*'COEF 2DO SEM'!N20</f>
        <v>2751285.5333537906</v>
      </c>
      <c r="Q20" s="199">
        <f>+'Part 2017'!L$22*'COEF 2DO SEM'!N20</f>
        <v>220839.8547688062</v>
      </c>
      <c r="R20" s="199">
        <f>+'Part 2017'!L$23*'COEF 2DO SEM'!N20</f>
        <v>2039124.9693343788</v>
      </c>
      <c r="S20" s="199">
        <f>+'Part 2017'!L$24*'COEF 2DO SEM'!N20</f>
        <v>383094.42700070079</v>
      </c>
      <c r="T20" s="199">
        <f>+'Part 2017'!L$25*'COEF 2DO SEM'!N20</f>
        <v>2937845.9918918647</v>
      </c>
      <c r="U20" s="200">
        <f t="shared" si="2"/>
        <v>73899626.343426451</v>
      </c>
      <c r="W20" s="198" t="s">
        <v>14</v>
      </c>
      <c r="X20" s="199">
        <f>+M20+'1ER SEMESTRE'!X20</f>
        <v>53028053.029159598</v>
      </c>
      <c r="Y20" s="199">
        <f>+N20+'1ER SEMESTRE'!Y20</f>
        <v>6989087.7981492188</v>
      </c>
      <c r="Z20" s="199">
        <f>+O20+'1ER SEMESTRE'!Z20</f>
        <v>2754928.0698831622</v>
      </c>
      <c r="AA20" s="199">
        <f>+P20+'1ER SEMESTRE'!AA20</f>
        <v>2653132.1725585675</v>
      </c>
      <c r="AB20" s="199">
        <f>+Q20+'1ER SEMESTRE'!AB20</f>
        <v>212987.95258924234</v>
      </c>
      <c r="AC20" s="199">
        <f>+R20+'1ER SEMESTRE'!AC20</f>
        <v>1967136.5508800568</v>
      </c>
      <c r="AD20" s="199">
        <f>+S20+'1ER SEMESTRE'!AD20</f>
        <v>369361.87210379756</v>
      </c>
      <c r="AE20" s="199">
        <f>+T20+'1ER SEMESTRE'!AE20</f>
        <v>2833350.9091241034</v>
      </c>
      <c r="AF20" s="200">
        <f t="shared" si="3"/>
        <v>70808038.354447752</v>
      </c>
      <c r="AH20" s="198" t="s">
        <v>14</v>
      </c>
      <c r="AI20" s="199">
        <f t="shared" si="4"/>
        <v>122036921.73935291</v>
      </c>
      <c r="AJ20" s="199">
        <f t="shared" si="5"/>
        <v>16355741.655443836</v>
      </c>
      <c r="AK20" s="199">
        <f t="shared" si="6"/>
        <v>5156575.31787844</v>
      </c>
      <c r="AL20" s="199">
        <f t="shared" si="7"/>
        <v>5489450.8488639127</v>
      </c>
      <c r="AM20" s="199">
        <f t="shared" si="8"/>
        <v>439882.8506955069</v>
      </c>
      <c r="AN20" s="199">
        <f t="shared" si="9"/>
        <v>4047371.9507219596</v>
      </c>
      <c r="AO20" s="199">
        <f t="shared" si="10"/>
        <v>766188.85400140157</v>
      </c>
      <c r="AP20" s="199">
        <f t="shared" si="11"/>
        <v>5852925.0982811488</v>
      </c>
      <c r="AQ20" s="200">
        <f t="shared" si="12"/>
        <v>160145058.31523913</v>
      </c>
      <c r="AS20" s="198" t="s">
        <v>14</v>
      </c>
      <c r="AT20" s="199">
        <f>+'Part 2017'!O$18*'COEF 2DO SEM'!$N20</f>
        <v>122036921.73935293</v>
      </c>
      <c r="AU20" s="199">
        <f>+'Part 2017'!O$19*'COEF 2DO SEM'!$N20</f>
        <v>16355741.655443836</v>
      </c>
      <c r="AV20" s="199">
        <f>+'Part 2017'!O$20*'COEF 2DO SEM'!$N20</f>
        <v>5156575.31787844</v>
      </c>
      <c r="AW20" s="199">
        <f>+'Part 2017'!O$21*'COEF 2DO SEM'!$N20</f>
        <v>5489450.8488639127</v>
      </c>
      <c r="AX20" s="199">
        <f>+'Part 2017'!O$22*'COEF 2DO SEM'!$N20</f>
        <v>439882.85069550696</v>
      </c>
      <c r="AY20" s="199">
        <f>+'Part 2017'!O$23*'COEF 2DO SEM'!$N20</f>
        <v>4047371.9507219605</v>
      </c>
      <c r="AZ20" s="199">
        <f>+'Part 2017'!O$24*'COEF 2DO SEM'!$N20</f>
        <v>766188.85400140157</v>
      </c>
      <c r="BA20" s="199">
        <f>+'Part 2017'!O$25*'COEF 2DO SEM'!$N20</f>
        <v>5852925.0982811488</v>
      </c>
      <c r="BB20" s="200">
        <f t="shared" si="13"/>
        <v>160145058.31523913</v>
      </c>
    </row>
    <row r="21" spans="1:54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1"/>
        <v>11186443.912062574</v>
      </c>
      <c r="L21" s="198" t="s">
        <v>15</v>
      </c>
      <c r="M21" s="199">
        <f>+'Part 2017'!L$18*'COEF 2DO SEM'!N21</f>
        <v>6995020.92024324</v>
      </c>
      <c r="N21" s="199">
        <f>+'Part 2017'!L$19*'COEF 2DO SEM'!N21</f>
        <v>923127.57406205579</v>
      </c>
      <c r="O21" s="199">
        <f>+'Part 2017'!L$20*'COEF 2DO SEM'!N21</f>
        <v>358237.40393624507</v>
      </c>
      <c r="P21" s="199">
        <f>+'Part 2017'!L$21*'COEF 2DO SEM'!N21</f>
        <v>347286.73759080219</v>
      </c>
      <c r="Q21" s="199">
        <f>+'Part 2017'!L$22*'COEF 2DO SEM'!N21</f>
        <v>27875.969892225286</v>
      </c>
      <c r="R21" s="199">
        <f>+'Part 2017'!L$23*'COEF 2DO SEM'!N21</f>
        <v>257392.78949969233</v>
      </c>
      <c r="S21" s="199">
        <f>+'Part 2017'!L$24*'COEF 2DO SEM'!N21</f>
        <v>48356.890671435402</v>
      </c>
      <c r="T21" s="199">
        <f>+'Part 2017'!L$25*'COEF 2DO SEM'!N21</f>
        <v>370835.71941173065</v>
      </c>
      <c r="U21" s="200">
        <f t="shared" si="2"/>
        <v>9328134.0053074285</v>
      </c>
      <c r="W21" s="198" t="s">
        <v>15</v>
      </c>
      <c r="X21" s="199">
        <f>+M21+'1ER SEMESTRE'!X21</f>
        <v>6763334.554955882</v>
      </c>
      <c r="Y21" s="199">
        <f>+N21+'1ER SEMESTRE'!Y21</f>
        <v>891680.51475414319</v>
      </c>
      <c r="Z21" s="199">
        <f>+O21+'1ER SEMESTRE'!Z21</f>
        <v>350174.25303998613</v>
      </c>
      <c r="AA21" s="199">
        <f>+P21+'1ER SEMESTRE'!AA21</f>
        <v>337764.24610250496</v>
      </c>
      <c r="AB21" s="199">
        <f>+Q21+'1ER SEMESTRE'!AB21</f>
        <v>27114.206147549943</v>
      </c>
      <c r="AC21" s="199">
        <f>+R21+'1ER SEMESTRE'!AC21</f>
        <v>250408.72806324868</v>
      </c>
      <c r="AD21" s="199">
        <f>+S21+'1ER SEMESTRE'!AD21</f>
        <v>47024.606824414048</v>
      </c>
      <c r="AE21" s="199">
        <f>+T21+'1ER SEMESTRE'!AE21</f>
        <v>360697.97651466471</v>
      </c>
      <c r="AF21" s="200">
        <f t="shared" si="3"/>
        <v>9028199.0864023957</v>
      </c>
      <c r="AH21" s="198" t="s">
        <v>15</v>
      </c>
      <c r="AI21" s="199">
        <f t="shared" si="4"/>
        <v>15404364.215451278</v>
      </c>
      <c r="AJ21" s="199">
        <f t="shared" si="5"/>
        <v>2064537.5013014548</v>
      </c>
      <c r="AK21" s="199">
        <f t="shared" si="6"/>
        <v>650899.44230698468</v>
      </c>
      <c r="AL21" s="199">
        <f t="shared" si="7"/>
        <v>692917.34840153367</v>
      </c>
      <c r="AM21" s="199">
        <f t="shared" si="8"/>
        <v>55525.127540639107</v>
      </c>
      <c r="AN21" s="199">
        <f t="shared" si="9"/>
        <v>510887.9407617643</v>
      </c>
      <c r="AO21" s="199">
        <f t="shared" si="10"/>
        <v>96713.781342870803</v>
      </c>
      <c r="AP21" s="199">
        <f t="shared" si="11"/>
        <v>738797.6413584426</v>
      </c>
      <c r="AQ21" s="200">
        <f t="shared" si="12"/>
        <v>20214642.998464972</v>
      </c>
      <c r="AS21" s="198" t="s">
        <v>15</v>
      </c>
      <c r="AT21" s="199">
        <f>+'Part 2017'!O$18*'COEF 2DO SEM'!$N21</f>
        <v>15404364.215451282</v>
      </c>
      <c r="AU21" s="199">
        <f>+'Part 2017'!O$19*'COEF 2DO SEM'!$N21</f>
        <v>2064537.5013014548</v>
      </c>
      <c r="AV21" s="199">
        <f>+'Part 2017'!O$20*'COEF 2DO SEM'!$N21</f>
        <v>650899.44230698457</v>
      </c>
      <c r="AW21" s="199">
        <f>+'Part 2017'!O$21*'COEF 2DO SEM'!$N21</f>
        <v>692917.34840153367</v>
      </c>
      <c r="AX21" s="199">
        <f>+'Part 2017'!O$22*'COEF 2DO SEM'!$N21</f>
        <v>55525.127540639114</v>
      </c>
      <c r="AY21" s="199">
        <f>+'Part 2017'!O$23*'COEF 2DO SEM'!$N21</f>
        <v>510887.9407617643</v>
      </c>
      <c r="AZ21" s="199">
        <f>+'Part 2017'!O$24*'COEF 2DO SEM'!$N21</f>
        <v>96713.781342870803</v>
      </c>
      <c r="BA21" s="199">
        <f>+'Part 2017'!O$25*'COEF 2DO SEM'!$N21</f>
        <v>738797.6413584426</v>
      </c>
      <c r="BB21" s="200">
        <f t="shared" si="13"/>
        <v>20214642.998464976</v>
      </c>
    </row>
    <row r="22" spans="1:54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1"/>
        <v>8336306.224622447</v>
      </c>
      <c r="L22" s="198" t="s">
        <v>16</v>
      </c>
      <c r="M22" s="199">
        <f>+'Part 2017'!L$18*'COEF 2DO SEM'!N22</f>
        <v>5167209.7122955173</v>
      </c>
      <c r="N22" s="199">
        <f>+'Part 2017'!L$19*'COEF 2DO SEM'!N22</f>
        <v>681912.72345978708</v>
      </c>
      <c r="O22" s="199">
        <f>+'Part 2017'!L$20*'COEF 2DO SEM'!N22</f>
        <v>264629.3433619251</v>
      </c>
      <c r="P22" s="199">
        <f>+'Part 2017'!L$21*'COEF 2DO SEM'!N22</f>
        <v>256540.10529652808</v>
      </c>
      <c r="Q22" s="199">
        <f>+'Part 2017'!L$22*'COEF 2DO SEM'!N22</f>
        <v>20591.930175636291</v>
      </c>
      <c r="R22" s="199">
        <f>+'Part 2017'!L$23*'COEF 2DO SEM'!N22</f>
        <v>190135.60315862461</v>
      </c>
      <c r="S22" s="199">
        <f>+'Part 2017'!L$24*'COEF 2DO SEM'!N22</f>
        <v>35721.150513037304</v>
      </c>
      <c r="T22" s="199">
        <f>+'Part 2017'!L$25*'COEF 2DO SEM'!N22</f>
        <v>273935.69695625122</v>
      </c>
      <c r="U22" s="200">
        <f t="shared" si="2"/>
        <v>6890676.2652173061</v>
      </c>
      <c r="W22" s="198" t="s">
        <v>16</v>
      </c>
      <c r="X22" s="199">
        <f>+M22+'1ER SEMESTRE'!X22</f>
        <v>4939751.6413687784</v>
      </c>
      <c r="Y22" s="199">
        <f>+N22+'1ER SEMESTRE'!Y22</f>
        <v>651039.5754537537</v>
      </c>
      <c r="Z22" s="199">
        <f>+O22+'1ER SEMESTRE'!Z22</f>
        <v>256713.34560271498</v>
      </c>
      <c r="AA22" s="199">
        <f>+P22+'1ER SEMESTRE'!AA22</f>
        <v>247191.40002568511</v>
      </c>
      <c r="AB22" s="199">
        <f>+Q22+'1ER SEMESTRE'!AB22</f>
        <v>19844.068679121909</v>
      </c>
      <c r="AC22" s="199">
        <f>+R22+'1ER SEMESTRE'!AC22</f>
        <v>183279.00139184823</v>
      </c>
      <c r="AD22" s="199">
        <f>+S22+'1ER SEMESTRE'!AD22</f>
        <v>34413.180950847163</v>
      </c>
      <c r="AE22" s="199">
        <f>+T22+'1ER SEMESTRE'!AE22</f>
        <v>263982.96866316476</v>
      </c>
      <c r="AF22" s="200">
        <f t="shared" si="3"/>
        <v>6596215.1821359154</v>
      </c>
      <c r="AH22" s="198" t="s">
        <v>16</v>
      </c>
      <c r="AI22" s="199">
        <f t="shared" si="4"/>
        <v>11379176.887872621</v>
      </c>
      <c r="AJ22" s="199">
        <f t="shared" si="5"/>
        <v>1525070.2392112701</v>
      </c>
      <c r="AK22" s="199">
        <f t="shared" si="6"/>
        <v>480818.2789393905</v>
      </c>
      <c r="AL22" s="199">
        <f t="shared" si="7"/>
        <v>511856.83263888757</v>
      </c>
      <c r="AM22" s="199">
        <f t="shared" si="8"/>
        <v>41016.314543697023</v>
      </c>
      <c r="AN22" s="199">
        <f t="shared" si="9"/>
        <v>377392.02777209826</v>
      </c>
      <c r="AO22" s="199">
        <f t="shared" si="10"/>
        <v>71442.301026074609</v>
      </c>
      <c r="AP22" s="199">
        <f t="shared" si="11"/>
        <v>545748.52475432155</v>
      </c>
      <c r="AQ22" s="200">
        <f t="shared" si="12"/>
        <v>14932521.406758361</v>
      </c>
      <c r="AS22" s="198" t="s">
        <v>16</v>
      </c>
      <c r="AT22" s="199">
        <f>+'Part 2017'!O$18*'COEF 2DO SEM'!$N22</f>
        <v>11379176.887872623</v>
      </c>
      <c r="AU22" s="199">
        <f>+'Part 2017'!O$19*'COEF 2DO SEM'!$N22</f>
        <v>1525070.2392112699</v>
      </c>
      <c r="AV22" s="199">
        <f>+'Part 2017'!O$20*'COEF 2DO SEM'!$N22</f>
        <v>480818.2789393905</v>
      </c>
      <c r="AW22" s="199">
        <f>+'Part 2017'!O$21*'COEF 2DO SEM'!$N22</f>
        <v>511856.83263888751</v>
      </c>
      <c r="AX22" s="199">
        <f>+'Part 2017'!O$22*'COEF 2DO SEM'!$N22</f>
        <v>41016.314543697015</v>
      </c>
      <c r="AY22" s="199">
        <f>+'Part 2017'!O$23*'COEF 2DO SEM'!$N22</f>
        <v>377392.02777209826</v>
      </c>
      <c r="AZ22" s="199">
        <f>+'Part 2017'!O$24*'COEF 2DO SEM'!$N22</f>
        <v>71442.301026074609</v>
      </c>
      <c r="BA22" s="199">
        <f>+'Part 2017'!O$25*'COEF 2DO SEM'!$N22</f>
        <v>545748.52475432155</v>
      </c>
      <c r="BB22" s="200">
        <f t="shared" si="13"/>
        <v>14932521.406758362</v>
      </c>
    </row>
    <row r="23" spans="1:54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1"/>
        <v>73110523.852609426</v>
      </c>
      <c r="L23" s="198" t="s">
        <v>17</v>
      </c>
      <c r="M23" s="199">
        <f>+'Part 2017'!L$18*'COEF 2DO SEM'!N23</f>
        <v>45317122.325280964</v>
      </c>
      <c r="N23" s="199">
        <f>+'Part 2017'!L$19*'COEF 2DO SEM'!N23</f>
        <v>5980466.059014353</v>
      </c>
      <c r="O23" s="199">
        <f>+'Part 2017'!L$20*'COEF 2DO SEM'!N23</f>
        <v>2320834.8396341018</v>
      </c>
      <c r="P23" s="199">
        <f>+'Part 2017'!L$21*'COEF 2DO SEM'!N23</f>
        <v>2249891.1366805276</v>
      </c>
      <c r="Q23" s="199">
        <f>+'Part 2017'!L$22*'COEF 2DO SEM'!N23</f>
        <v>180593.98991731607</v>
      </c>
      <c r="R23" s="199">
        <f>+'Part 2017'!L$23*'COEF 2DO SEM'!N23</f>
        <v>1667514.7451878162</v>
      </c>
      <c r="S23" s="199">
        <f>+'Part 2017'!L$24*'COEF 2DO SEM'!N23</f>
        <v>313279.28176538949</v>
      </c>
      <c r="T23" s="199">
        <f>+'Part 2017'!L$25*'COEF 2DO SEM'!N23</f>
        <v>2402452.8090447215</v>
      </c>
      <c r="U23" s="200">
        <f t="shared" si="2"/>
        <v>60432155.186525188</v>
      </c>
      <c r="W23" s="198" t="s">
        <v>17</v>
      </c>
      <c r="X23" s="199">
        <f>+M23+'1ER SEMESTRE'!X23</f>
        <v>43322284.531194173</v>
      </c>
      <c r="Y23" s="199">
        <f>+N23+'1ER SEMESTRE'!Y23</f>
        <v>5709704.4095642138</v>
      </c>
      <c r="Z23" s="199">
        <f>+O23+'1ER SEMESTRE'!Z23</f>
        <v>2251410.4774048766</v>
      </c>
      <c r="AA23" s="199">
        <f>+P23+'1ER SEMESTRE'!AA23</f>
        <v>2167901.737385646</v>
      </c>
      <c r="AB23" s="199">
        <f>+Q23+'1ER SEMESTRE'!AB23</f>
        <v>174035.1442720028</v>
      </c>
      <c r="AC23" s="199">
        <f>+R23+'1ER SEMESTRE'!AC23</f>
        <v>1607381.4279234961</v>
      </c>
      <c r="AD23" s="199">
        <f>+S23+'1ER SEMESTRE'!AD23</f>
        <v>301808.21324915101</v>
      </c>
      <c r="AE23" s="199">
        <f>+T23+'1ER SEMESTRE'!AE23</f>
        <v>2315166.0468189023</v>
      </c>
      <c r="AF23" s="200">
        <f t="shared" si="3"/>
        <v>57849691.987812459</v>
      </c>
      <c r="AH23" s="198" t="s">
        <v>17</v>
      </c>
      <c r="AI23" s="199">
        <f t="shared" si="4"/>
        <v>99796907.75113675</v>
      </c>
      <c r="AJ23" s="199">
        <f t="shared" si="5"/>
        <v>13375070.576394301</v>
      </c>
      <c r="AK23" s="199">
        <f t="shared" si="6"/>
        <v>4216840.8050246518</v>
      </c>
      <c r="AL23" s="199">
        <f t="shared" si="7"/>
        <v>4489053.0845945943</v>
      </c>
      <c r="AM23" s="199">
        <f t="shared" si="8"/>
        <v>359718.5806269857</v>
      </c>
      <c r="AN23" s="199">
        <f t="shared" si="9"/>
        <v>3309778.7083110958</v>
      </c>
      <c r="AO23" s="199">
        <f t="shared" si="10"/>
        <v>626558.56353077898</v>
      </c>
      <c r="AP23" s="199">
        <f t="shared" si="11"/>
        <v>4786287.7708027475</v>
      </c>
      <c r="AQ23" s="200">
        <f t="shared" si="12"/>
        <v>130960215.8404219</v>
      </c>
      <c r="AS23" s="198" t="s">
        <v>17</v>
      </c>
      <c r="AT23" s="199">
        <f>+'Part 2017'!O$18*'COEF 2DO SEM'!$N23</f>
        <v>99796907.751136765</v>
      </c>
      <c r="AU23" s="199">
        <f>+'Part 2017'!O$19*'COEF 2DO SEM'!$N23</f>
        <v>13375070.576394299</v>
      </c>
      <c r="AV23" s="199">
        <f>+'Part 2017'!O$20*'COEF 2DO SEM'!$N23</f>
        <v>4216840.8050246509</v>
      </c>
      <c r="AW23" s="199">
        <f>+'Part 2017'!O$21*'COEF 2DO SEM'!$N23</f>
        <v>4489053.0845945934</v>
      </c>
      <c r="AX23" s="199">
        <f>+'Part 2017'!O$22*'COEF 2DO SEM'!$N23</f>
        <v>359718.5806269857</v>
      </c>
      <c r="AY23" s="199">
        <f>+'Part 2017'!O$23*'COEF 2DO SEM'!$N23</f>
        <v>3309778.7083110963</v>
      </c>
      <c r="AZ23" s="199">
        <f>+'Part 2017'!O$24*'COEF 2DO SEM'!$N23</f>
        <v>626558.56353077898</v>
      </c>
      <c r="BA23" s="199">
        <f>+'Part 2017'!O$25*'COEF 2DO SEM'!$N23</f>
        <v>4786287.7708027475</v>
      </c>
      <c r="BB23" s="200">
        <f t="shared" si="13"/>
        <v>130960215.84042192</v>
      </c>
    </row>
    <row r="24" spans="1:54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1"/>
        <v>78158371.554998204</v>
      </c>
      <c r="L24" s="198" t="s">
        <v>18</v>
      </c>
      <c r="M24" s="199">
        <f>+'Part 2017'!L$18*'COEF 2DO SEM'!N24</f>
        <v>48621305.723631129</v>
      </c>
      <c r="N24" s="199">
        <f>+'Part 2017'!L$19*'COEF 2DO SEM'!N24</f>
        <v>6416516.6212003836</v>
      </c>
      <c r="O24" s="199">
        <f>+'Part 2017'!L$20*'COEF 2DO SEM'!N24</f>
        <v>2490052.6441625608</v>
      </c>
      <c r="P24" s="199">
        <f>+'Part 2017'!L$21*'COEF 2DO SEM'!N24</f>
        <v>2413936.2604762139</v>
      </c>
      <c r="Q24" s="199">
        <f>+'Part 2017'!L$22*'COEF 2DO SEM'!N24</f>
        <v>193761.54409349384</v>
      </c>
      <c r="R24" s="199">
        <f>+'Part 2017'!L$23*'COEF 2DO SEM'!N24</f>
        <v>1789097.3668292607</v>
      </c>
      <c r="S24" s="199">
        <f>+'Part 2017'!L$24*'COEF 2DO SEM'!N24</f>
        <v>336121.24852634594</v>
      </c>
      <c r="T24" s="199">
        <f>+'Part 2017'!L$25*'COEF 2DO SEM'!N24</f>
        <v>2577621.581456752</v>
      </c>
      <c r="U24" s="200">
        <f t="shared" si="2"/>
        <v>64838412.990376145</v>
      </c>
      <c r="W24" s="198" t="s">
        <v>18</v>
      </c>
      <c r="X24" s="199">
        <f>+M24+'1ER SEMESTRE'!X24</f>
        <v>46699486.230642259</v>
      </c>
      <c r="Y24" s="199">
        <f>+N24+'1ER SEMESTRE'!Y24</f>
        <v>6155665.8305197759</v>
      </c>
      <c r="Z24" s="199">
        <f>+O24+'1ER SEMESTRE'!Z24</f>
        <v>2423169.465482099</v>
      </c>
      <c r="AA24" s="199">
        <f>+P24+'1ER SEMESTRE'!AA24</f>
        <v>2334947.9706761977</v>
      </c>
      <c r="AB24" s="199">
        <f>+Q24+'1ER SEMESTRE'!AB24</f>
        <v>187442.77599614154</v>
      </c>
      <c r="AC24" s="199">
        <f>+R24+'1ER SEMESTRE'!AC24</f>
        <v>1731165.1471574556</v>
      </c>
      <c r="AD24" s="199">
        <f>+S24+'1ER SEMESTRE'!AD24</f>
        <v>325070.0627380748</v>
      </c>
      <c r="AE24" s="199">
        <f>+T24+'1ER SEMESTRE'!AE24</f>
        <v>2493529.8314293977</v>
      </c>
      <c r="AF24" s="200">
        <f t="shared" si="3"/>
        <v>62350477.314641401</v>
      </c>
      <c r="AH24" s="198" t="s">
        <v>18</v>
      </c>
      <c r="AI24" s="199">
        <f t="shared" si="4"/>
        <v>107073346.96170935</v>
      </c>
      <c r="AJ24" s="199">
        <f t="shared" si="5"/>
        <v>14350280.031069439</v>
      </c>
      <c r="AK24" s="199">
        <f t="shared" si="6"/>
        <v>4524301.0908176685</v>
      </c>
      <c r="AL24" s="199">
        <f t="shared" si="7"/>
        <v>4816361.0405138377</v>
      </c>
      <c r="AM24" s="199">
        <f t="shared" si="8"/>
        <v>385946.55145122099</v>
      </c>
      <c r="AN24" s="199">
        <f t="shared" si="9"/>
        <v>3551102.8546617012</v>
      </c>
      <c r="AO24" s="199">
        <f t="shared" si="10"/>
        <v>672242.49705269188</v>
      </c>
      <c r="AP24" s="199">
        <f t="shared" si="11"/>
        <v>5135267.8423636965</v>
      </c>
      <c r="AQ24" s="200">
        <f t="shared" si="12"/>
        <v>140508848.86963961</v>
      </c>
      <c r="AS24" s="198" t="s">
        <v>18</v>
      </c>
      <c r="AT24" s="199">
        <f>+'Part 2017'!O$18*'COEF 2DO SEM'!$N24</f>
        <v>107073346.96170937</v>
      </c>
      <c r="AU24" s="199">
        <f>+'Part 2017'!O$19*'COEF 2DO SEM'!$N24</f>
        <v>14350280.031069439</v>
      </c>
      <c r="AV24" s="199">
        <f>+'Part 2017'!O$20*'COEF 2DO SEM'!$N24</f>
        <v>4524301.0908176685</v>
      </c>
      <c r="AW24" s="199">
        <f>+'Part 2017'!O$21*'COEF 2DO SEM'!$N24</f>
        <v>4816361.0405138377</v>
      </c>
      <c r="AX24" s="199">
        <f>+'Part 2017'!O$22*'COEF 2DO SEM'!$N24</f>
        <v>385946.55145122105</v>
      </c>
      <c r="AY24" s="199">
        <f>+'Part 2017'!O$23*'COEF 2DO SEM'!$N24</f>
        <v>3551102.8546617017</v>
      </c>
      <c r="AZ24" s="199">
        <f>+'Part 2017'!O$24*'COEF 2DO SEM'!$N24</f>
        <v>672242.49705269188</v>
      </c>
      <c r="BA24" s="199">
        <f>+'Part 2017'!O$25*'COEF 2DO SEM'!$N24</f>
        <v>5135267.8423636975</v>
      </c>
      <c r="BB24" s="200">
        <f t="shared" si="13"/>
        <v>140508848.86963964</v>
      </c>
    </row>
    <row r="25" spans="1:54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1"/>
        <v>14051868.067471886</v>
      </c>
      <c r="L25" s="198" t="s">
        <v>19</v>
      </c>
      <c r="M25" s="199">
        <f>+'Part 2017'!L$18*'COEF 2DO SEM'!N25</f>
        <v>8709966.6444204357</v>
      </c>
      <c r="N25" s="199">
        <f>+'Part 2017'!L$19*'COEF 2DO SEM'!N25</f>
        <v>1149447.6528807394</v>
      </c>
      <c r="O25" s="199">
        <f>+'Part 2017'!L$20*'COEF 2DO SEM'!N25</f>
        <v>446065.26194062672</v>
      </c>
      <c r="P25" s="199">
        <f>+'Part 2017'!L$21*'COEF 2DO SEM'!N25</f>
        <v>432429.85760224081</v>
      </c>
      <c r="Q25" s="199">
        <f>+'Part 2017'!L$22*'COEF 2DO SEM'!N25</f>
        <v>34710.227561936685</v>
      </c>
      <c r="R25" s="199">
        <f>+'Part 2017'!L$23*'COEF 2DO SEM'!N25</f>
        <v>320496.91296401341</v>
      </c>
      <c r="S25" s="199">
        <f>+'Part 2017'!L$24*'COEF 2DO SEM'!N25</f>
        <v>60212.386721702904</v>
      </c>
      <c r="T25" s="199">
        <f>+'Part 2017'!L$25*'COEF 2DO SEM'!N25</f>
        <v>461752.26399802003</v>
      </c>
      <c r="U25" s="200">
        <f t="shared" si="2"/>
        <v>11615081.208089715</v>
      </c>
      <c r="W25" s="198" t="s">
        <v>19</v>
      </c>
      <c r="X25" s="199">
        <f>+M25+'1ER SEMESTRE'!X25</f>
        <v>8326558.1278158352</v>
      </c>
      <c r="Y25" s="199">
        <f>+N25+'1ER SEMESTRE'!Y25</f>
        <v>1097407.1698515832</v>
      </c>
      <c r="Z25" s="199">
        <f>+O25+'1ER SEMESTRE'!Z25</f>
        <v>432721.8754169555</v>
      </c>
      <c r="AA25" s="199">
        <f>+P25+'1ER SEMESTRE'!AA25</f>
        <v>416671.46659213683</v>
      </c>
      <c r="AB25" s="199">
        <f>+Q25+'1ER SEMESTRE'!AB25</f>
        <v>33449.615151763603</v>
      </c>
      <c r="AC25" s="199">
        <f>+R25+'1ER SEMESTRE'!AC25</f>
        <v>308939.26850832405</v>
      </c>
      <c r="AD25" s="199">
        <f>+S25+'1ER SEMESTRE'!AD25</f>
        <v>58007.64337027962</v>
      </c>
      <c r="AE25" s="199">
        <f>+T25+'1ER SEMESTRE'!AE25</f>
        <v>444975.71799341595</v>
      </c>
      <c r="AF25" s="200">
        <f t="shared" si="3"/>
        <v>11118730.884700293</v>
      </c>
      <c r="AH25" s="198" t="s">
        <v>19</v>
      </c>
      <c r="AI25" s="199">
        <f t="shared" si="4"/>
        <v>19181000.317925975</v>
      </c>
      <c r="AJ25" s="199">
        <f t="shared" si="5"/>
        <v>2570693.2084293878</v>
      </c>
      <c r="AK25" s="199">
        <f t="shared" si="6"/>
        <v>810478.26675671455</v>
      </c>
      <c r="AL25" s="199">
        <f t="shared" si="7"/>
        <v>862797.5613985362</v>
      </c>
      <c r="AM25" s="199">
        <f t="shared" si="8"/>
        <v>69138.036086007894</v>
      </c>
      <c r="AN25" s="199">
        <f t="shared" si="9"/>
        <v>636140.61684848764</v>
      </c>
      <c r="AO25" s="199">
        <f t="shared" si="10"/>
        <v>120424.77344340581</v>
      </c>
      <c r="AP25" s="199">
        <f t="shared" si="11"/>
        <v>919926.17128366861</v>
      </c>
      <c r="AQ25" s="200">
        <f t="shared" si="12"/>
        <v>25170598.952172183</v>
      </c>
      <c r="AS25" s="198" t="s">
        <v>19</v>
      </c>
      <c r="AT25" s="199">
        <f>+'Part 2017'!O$18*'COEF 2DO SEM'!$N25</f>
        <v>19181000.317925975</v>
      </c>
      <c r="AU25" s="199">
        <f>+'Part 2017'!O$19*'COEF 2DO SEM'!$N25</f>
        <v>2570693.2084293882</v>
      </c>
      <c r="AV25" s="199">
        <f>+'Part 2017'!O$20*'COEF 2DO SEM'!$N25</f>
        <v>810478.26675671467</v>
      </c>
      <c r="AW25" s="199">
        <f>+'Part 2017'!O$21*'COEF 2DO SEM'!$N25</f>
        <v>862797.5613985362</v>
      </c>
      <c r="AX25" s="199">
        <f>+'Part 2017'!O$22*'COEF 2DO SEM'!$N25</f>
        <v>69138.03608600788</v>
      </c>
      <c r="AY25" s="199">
        <f>+'Part 2017'!O$23*'COEF 2DO SEM'!$N25</f>
        <v>636140.61684848776</v>
      </c>
      <c r="AZ25" s="199">
        <f>+'Part 2017'!O$24*'COEF 2DO SEM'!$N25</f>
        <v>120424.77344340581</v>
      </c>
      <c r="BA25" s="199">
        <f>+'Part 2017'!O$25*'COEF 2DO SEM'!$N25</f>
        <v>919926.17128366849</v>
      </c>
      <c r="BB25" s="200">
        <f t="shared" si="13"/>
        <v>25170598.952172183</v>
      </c>
    </row>
    <row r="26" spans="1:54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1"/>
        <v>191239627.80038267</v>
      </c>
      <c r="L26" s="198" t="s">
        <v>20</v>
      </c>
      <c r="M26" s="199">
        <f>+'Part 2017'!L$18*'COEF 2DO SEM'!N26</f>
        <v>118705986.37966523</v>
      </c>
      <c r="N26" s="199">
        <f>+'Part 2017'!L$19*'COEF 2DO SEM'!N26</f>
        <v>15665538.456959084</v>
      </c>
      <c r="O26" s="199">
        <f>+'Part 2017'!L$20*'COEF 2DO SEM'!N26</f>
        <v>6079313.3969446085</v>
      </c>
      <c r="P26" s="199">
        <f>+'Part 2017'!L$21*'COEF 2DO SEM'!N26</f>
        <v>5893479.8354911283</v>
      </c>
      <c r="Q26" s="199">
        <f>+'Part 2017'!L$22*'COEF 2DO SEM'!N26</f>
        <v>473057.12735901098</v>
      </c>
      <c r="R26" s="199">
        <f>+'Part 2017'!L$23*'COEF 2DO SEM'!N26</f>
        <v>4367973.3503230251</v>
      </c>
      <c r="S26" s="199">
        <f>+'Part 2017'!L$24*'COEF 2DO SEM'!N26</f>
        <v>820619.76237903279</v>
      </c>
      <c r="T26" s="199">
        <f>+'Part 2017'!L$25*'COEF 2DO SEM'!N26</f>
        <v>6293107.6775180697</v>
      </c>
      <c r="U26" s="200">
        <f t="shared" si="2"/>
        <v>158299075.98663917</v>
      </c>
      <c r="W26" s="198" t="s">
        <v>20</v>
      </c>
      <c r="X26" s="199">
        <f>+M26+'1ER SEMESTRE'!X26</f>
        <v>113689026.42325959</v>
      </c>
      <c r="Y26" s="199">
        <f>+N26+'1ER SEMESTRE'!Y26</f>
        <v>14984580.658260692</v>
      </c>
      <c r="Z26" s="199">
        <f>+O26+'1ER SEMESTRE'!Z26</f>
        <v>5904713.1129839411</v>
      </c>
      <c r="AA26" s="199">
        <f>+P26+'1ER SEMESTRE'!AA26</f>
        <v>5687278.8429435212</v>
      </c>
      <c r="AB26" s="199">
        <f>+Q26+'1ER SEMESTRE'!AB26</f>
        <v>456561.81828660297</v>
      </c>
      <c r="AC26" s="199">
        <f>+R26+'1ER SEMESTRE'!AC26</f>
        <v>4216739.7785232496</v>
      </c>
      <c r="AD26" s="199">
        <f>+S26+'1ER SEMESTRE'!AD26</f>
        <v>791770.35338259873</v>
      </c>
      <c r="AE26" s="199">
        <f>+T26+'1ER SEMESTRE'!AE26</f>
        <v>6073583.9688188825</v>
      </c>
      <c r="AF26" s="200">
        <f t="shared" si="3"/>
        <v>151804254.95645902</v>
      </c>
      <c r="AH26" s="198" t="s">
        <v>20</v>
      </c>
      <c r="AI26" s="199">
        <f t="shared" si="4"/>
        <v>261413120.78923357</v>
      </c>
      <c r="AJ26" s="199">
        <f t="shared" si="5"/>
        <v>35035343.468461931</v>
      </c>
      <c r="AK26" s="199">
        <f t="shared" si="6"/>
        <v>11045808.327666562</v>
      </c>
      <c r="AL26" s="199">
        <f t="shared" si="7"/>
        <v>11758855.08555791</v>
      </c>
      <c r="AM26" s="199">
        <f t="shared" si="8"/>
        <v>942265.23533243185</v>
      </c>
      <c r="AN26" s="199">
        <f t="shared" si="9"/>
        <v>8669803.5115372259</v>
      </c>
      <c r="AO26" s="199">
        <f t="shared" si="10"/>
        <v>1641239.5247580656</v>
      </c>
      <c r="AP26" s="199">
        <f t="shared" si="11"/>
        <v>12537446.814294085</v>
      </c>
      <c r="AQ26" s="200">
        <f t="shared" si="12"/>
        <v>343043882.75684184</v>
      </c>
      <c r="AS26" s="198" t="s">
        <v>20</v>
      </c>
      <c r="AT26" s="199">
        <f>+'Part 2017'!O$18*'COEF 2DO SEM'!$N26</f>
        <v>261413120.7892336</v>
      </c>
      <c r="AU26" s="199">
        <f>+'Part 2017'!O$19*'COEF 2DO SEM'!$N26</f>
        <v>35035343.468461931</v>
      </c>
      <c r="AV26" s="199">
        <f>+'Part 2017'!O$20*'COEF 2DO SEM'!$N26</f>
        <v>11045808.327666562</v>
      </c>
      <c r="AW26" s="199">
        <f>+'Part 2017'!O$21*'COEF 2DO SEM'!$N26</f>
        <v>11758855.08555791</v>
      </c>
      <c r="AX26" s="199">
        <f>+'Part 2017'!O$22*'COEF 2DO SEM'!$N26</f>
        <v>942265.23533243185</v>
      </c>
      <c r="AY26" s="199">
        <f>+'Part 2017'!O$23*'COEF 2DO SEM'!$N26</f>
        <v>8669803.5115372259</v>
      </c>
      <c r="AZ26" s="199">
        <f>+'Part 2017'!O$24*'COEF 2DO SEM'!$N26</f>
        <v>1641239.5247580656</v>
      </c>
      <c r="BA26" s="199">
        <f>+'Part 2017'!O$25*'COEF 2DO SEM'!$N26</f>
        <v>12537446.814294085</v>
      </c>
      <c r="BB26" s="200">
        <f t="shared" si="13"/>
        <v>343043882.7568419</v>
      </c>
    </row>
    <row r="27" spans="1:54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1"/>
        <v>28359992.318566162</v>
      </c>
      <c r="L27" s="198" t="s">
        <v>21</v>
      </c>
      <c r="M27" s="199">
        <f>+'Part 2017'!L$18*'COEF 2DO SEM'!N27</f>
        <v>17578772.156460483</v>
      </c>
      <c r="N27" s="199">
        <f>+'Part 2017'!L$19*'COEF 2DO SEM'!N27</f>
        <v>2319857.1499366863</v>
      </c>
      <c r="O27" s="199">
        <f>+'Part 2017'!L$20*'COEF 2DO SEM'!N27</f>
        <v>900265.17054336006</v>
      </c>
      <c r="P27" s="199">
        <f>+'Part 2017'!L$21*'COEF 2DO SEM'!N27</f>
        <v>872745.7005027663</v>
      </c>
      <c r="Q27" s="199">
        <f>+'Part 2017'!L$22*'COEF 2DO SEM'!N27</f>
        <v>70053.446438976607</v>
      </c>
      <c r="R27" s="199">
        <f>+'Part 2017'!L$23*'COEF 2DO SEM'!N27</f>
        <v>646838.55172423832</v>
      </c>
      <c r="S27" s="199">
        <f>+'Part 2017'!L$24*'COEF 2DO SEM'!N27</f>
        <v>121522.83359839804</v>
      </c>
      <c r="T27" s="199">
        <f>+'Part 2017'!L$25*'COEF 2DO SEM'!N27</f>
        <v>931925.24988034507</v>
      </c>
      <c r="U27" s="200">
        <f t="shared" si="2"/>
        <v>23441980.259085253</v>
      </c>
      <c r="W27" s="198" t="s">
        <v>21</v>
      </c>
      <c r="X27" s="199">
        <f>+M27+'1ER SEMESTRE'!X27</f>
        <v>16804963.113166813</v>
      </c>
      <c r="Y27" s="199">
        <f>+N27+'1ER SEMESTRE'!Y27</f>
        <v>2214827.1502331048</v>
      </c>
      <c r="Z27" s="199">
        <f>+O27+'1ER SEMESTRE'!Z27</f>
        <v>873335.06150035246</v>
      </c>
      <c r="AA27" s="199">
        <f>+P27+'1ER SEMESTRE'!AA27</f>
        <v>840941.54137932288</v>
      </c>
      <c r="AB27" s="199">
        <f>+Q27+'1ER SEMESTRE'!AB27</f>
        <v>67509.232523962957</v>
      </c>
      <c r="AC27" s="199">
        <f>+R27+'1ER SEMESTRE'!AC27</f>
        <v>623512.49241239345</v>
      </c>
      <c r="AD27" s="199">
        <f>+S27+'1ER SEMESTRE'!AD27</f>
        <v>117073.14020456992</v>
      </c>
      <c r="AE27" s="199">
        <f>+T27+'1ER SEMESTRE'!AE27</f>
        <v>898066.21323567198</v>
      </c>
      <c r="AF27" s="200">
        <f t="shared" si="3"/>
        <v>22440227.94465619</v>
      </c>
      <c r="AH27" s="198" t="s">
        <v>21</v>
      </c>
      <c r="AI27" s="199">
        <f t="shared" si="4"/>
        <v>38711793.981187254</v>
      </c>
      <c r="AJ27" s="199">
        <f t="shared" si="5"/>
        <v>5188266.7339591775</v>
      </c>
      <c r="AK27" s="199">
        <f t="shared" si="6"/>
        <v>1635736.7795668868</v>
      </c>
      <c r="AL27" s="199">
        <f t="shared" si="7"/>
        <v>1741329.4870297182</v>
      </c>
      <c r="AM27" s="199">
        <f t="shared" si="8"/>
        <v>139536.90448167565</v>
      </c>
      <c r="AN27" s="199">
        <f t="shared" si="9"/>
        <v>1283882.1799866818</v>
      </c>
      <c r="AO27" s="199">
        <f t="shared" si="10"/>
        <v>243045.66719679607</v>
      </c>
      <c r="AP27" s="199">
        <f t="shared" si="11"/>
        <v>1856628.5298141558</v>
      </c>
      <c r="AQ27" s="200">
        <f t="shared" si="12"/>
        <v>50800220.263222337</v>
      </c>
      <c r="AS27" s="198" t="s">
        <v>21</v>
      </c>
      <c r="AT27" s="199">
        <f>+'Part 2017'!O$18*'COEF 2DO SEM'!$N27</f>
        <v>38711793.981187262</v>
      </c>
      <c r="AU27" s="199">
        <f>+'Part 2017'!O$19*'COEF 2DO SEM'!$N27</f>
        <v>5188266.7339591775</v>
      </c>
      <c r="AV27" s="199">
        <f>+'Part 2017'!O$20*'COEF 2DO SEM'!$N27</f>
        <v>1635736.7795668868</v>
      </c>
      <c r="AW27" s="199">
        <f>+'Part 2017'!O$21*'COEF 2DO SEM'!$N27</f>
        <v>1741329.487029718</v>
      </c>
      <c r="AX27" s="199">
        <f>+'Part 2017'!O$22*'COEF 2DO SEM'!$N27</f>
        <v>139536.90448167568</v>
      </c>
      <c r="AY27" s="199">
        <f>+'Part 2017'!O$23*'COEF 2DO SEM'!$N27</f>
        <v>1283882.1799866818</v>
      </c>
      <c r="AZ27" s="199">
        <f>+'Part 2017'!O$24*'COEF 2DO SEM'!$N27</f>
        <v>243045.66719679607</v>
      </c>
      <c r="BA27" s="199">
        <f>+'Part 2017'!O$25*'COEF 2DO SEM'!$N27</f>
        <v>1856628.5298141558</v>
      </c>
      <c r="BB27" s="200">
        <f t="shared" si="13"/>
        <v>50800220.263222352</v>
      </c>
    </row>
    <row r="28" spans="1:54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1"/>
        <v>4548954.8381882943</v>
      </c>
      <c r="L28" s="198" t="s">
        <v>22</v>
      </c>
      <c r="M28" s="199">
        <f>+'Part 2017'!L$18*'COEF 2DO SEM'!N28</f>
        <v>2819642.5355937313</v>
      </c>
      <c r="N28" s="199">
        <f>+'Part 2017'!L$19*'COEF 2DO SEM'!N28</f>
        <v>372106.07420375146</v>
      </c>
      <c r="O28" s="199">
        <f>+'Part 2017'!L$20*'COEF 2DO SEM'!N28</f>
        <v>144402.91651682224</v>
      </c>
      <c r="P28" s="199">
        <f>+'Part 2017'!L$21*'COEF 2DO SEM'!N28</f>
        <v>139988.78180975522</v>
      </c>
      <c r="Q28" s="199">
        <f>+'Part 2017'!L$22*'COEF 2DO SEM'!N28</f>
        <v>11236.602624244249</v>
      </c>
      <c r="R28" s="199">
        <f>+'Part 2017'!L$23*'COEF 2DO SEM'!N28</f>
        <v>103753.17899738591</v>
      </c>
      <c r="S28" s="199">
        <f>+'Part 2017'!L$24*'COEF 2DO SEM'!N28</f>
        <v>19492.314230490341</v>
      </c>
      <c r="T28" s="199">
        <f>+'Part 2017'!L$25*'COEF 2DO SEM'!N28</f>
        <v>149481.20671731426</v>
      </c>
      <c r="U28" s="200">
        <f t="shared" si="2"/>
        <v>3760103.6106934948</v>
      </c>
      <c r="W28" s="198" t="s">
        <v>22</v>
      </c>
      <c r="X28" s="199">
        <f>+M28+'1ER SEMESTRE'!X28</f>
        <v>2695523.2357087252</v>
      </c>
      <c r="Y28" s="199">
        <f>+N28+'1ER SEMESTRE'!Y28</f>
        <v>355259.21754950122</v>
      </c>
      <c r="Z28" s="199">
        <f>+O28+'1ER SEMESTRE'!Z28</f>
        <v>140083.31556460587</v>
      </c>
      <c r="AA28" s="199">
        <f>+P28+'1ER SEMESTRE'!AA28</f>
        <v>134887.38115019351</v>
      </c>
      <c r="AB28" s="199">
        <f>+Q28+'1ER SEMESTRE'!AB28</f>
        <v>10828.509629433722</v>
      </c>
      <c r="AC28" s="199">
        <f>+R28+'1ER SEMESTRE'!AC28</f>
        <v>100011.66915596687</v>
      </c>
      <c r="AD28" s="199">
        <f>+S28+'1ER SEMESTRE'!AD28</f>
        <v>18778.581516287257</v>
      </c>
      <c r="AE28" s="199">
        <f>+T28+'1ER SEMESTRE'!AE28</f>
        <v>144050.20282877135</v>
      </c>
      <c r="AF28" s="200">
        <f t="shared" si="3"/>
        <v>3599422.1131034852</v>
      </c>
      <c r="AH28" s="198" t="s">
        <v>22</v>
      </c>
      <c r="AI28" s="199">
        <f t="shared" si="4"/>
        <v>6209388.2307008188</v>
      </c>
      <c r="AJ28" s="199">
        <f t="shared" si="5"/>
        <v>832200.19230415043</v>
      </c>
      <c r="AK28" s="199">
        <f t="shared" si="6"/>
        <v>262372.8756281106</v>
      </c>
      <c r="AL28" s="199">
        <f t="shared" si="7"/>
        <v>279309.99084643845</v>
      </c>
      <c r="AM28" s="199">
        <f t="shared" si="8"/>
        <v>22381.77886713294</v>
      </c>
      <c r="AN28" s="199">
        <f t="shared" si="9"/>
        <v>205935.24810268462</v>
      </c>
      <c r="AO28" s="199">
        <f t="shared" si="10"/>
        <v>38984.628460980683</v>
      </c>
      <c r="AP28" s="199">
        <f t="shared" si="11"/>
        <v>297804.00638146332</v>
      </c>
      <c r="AQ28" s="200">
        <f t="shared" si="12"/>
        <v>8148376.95129178</v>
      </c>
      <c r="AS28" s="198" t="s">
        <v>22</v>
      </c>
      <c r="AT28" s="199">
        <f>+'Part 2017'!O$18*'COEF 2DO SEM'!$N28</f>
        <v>6209388.2307008188</v>
      </c>
      <c r="AU28" s="199">
        <f>+'Part 2017'!O$19*'COEF 2DO SEM'!$N28</f>
        <v>832200.19230415055</v>
      </c>
      <c r="AV28" s="199">
        <f>+'Part 2017'!O$20*'COEF 2DO SEM'!$N28</f>
        <v>262372.8756281106</v>
      </c>
      <c r="AW28" s="199">
        <f>+'Part 2017'!O$21*'COEF 2DO SEM'!$N28</f>
        <v>279309.99084643845</v>
      </c>
      <c r="AX28" s="199">
        <f>+'Part 2017'!O$22*'COEF 2DO SEM'!$N28</f>
        <v>22381.778867132944</v>
      </c>
      <c r="AY28" s="199">
        <f>+'Part 2017'!O$23*'COEF 2DO SEM'!$N28</f>
        <v>205935.24810268462</v>
      </c>
      <c r="AZ28" s="199">
        <f>+'Part 2017'!O$24*'COEF 2DO SEM'!$N28</f>
        <v>38984.628460980683</v>
      </c>
      <c r="BA28" s="199">
        <f>+'Part 2017'!O$25*'COEF 2DO SEM'!$N28</f>
        <v>297804.00638146332</v>
      </c>
      <c r="BB28" s="200">
        <f t="shared" si="13"/>
        <v>8148376.95129178</v>
      </c>
    </row>
    <row r="29" spans="1:54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1"/>
        <v>20816196.504372966</v>
      </c>
      <c r="L29" s="198" t="s">
        <v>23</v>
      </c>
      <c r="M29" s="199">
        <f>+'Part 2017'!L$18*'COEF 2DO SEM'!N29</f>
        <v>12902795.297124475</v>
      </c>
      <c r="N29" s="199">
        <f>+'Part 2017'!L$19*'COEF 2DO SEM'!N29</f>
        <v>1702772.0513006896</v>
      </c>
      <c r="O29" s="199">
        <f>+'Part 2017'!L$20*'COEF 2DO SEM'!N29</f>
        <v>660793.43342434661</v>
      </c>
      <c r="P29" s="199">
        <f>+'Part 2017'!L$21*'COEF 2DO SEM'!N29</f>
        <v>640594.17915000115</v>
      </c>
      <c r="Q29" s="199">
        <f>+'Part 2017'!L$22*'COEF 2DO SEM'!N29</f>
        <v>51419.136172602142</v>
      </c>
      <c r="R29" s="199">
        <f>+'Part 2017'!L$23*'COEF 2DO SEM'!N29</f>
        <v>474778.63350763143</v>
      </c>
      <c r="S29" s="199">
        <f>+'Part 2017'!L$24*'COEF 2DO SEM'!N29</f>
        <v>89197.597641675486</v>
      </c>
      <c r="T29" s="199">
        <f>+'Part 2017'!L$25*'COEF 2DO SEM'!N29</f>
        <v>684031.88939498772</v>
      </c>
      <c r="U29" s="200">
        <f t="shared" si="2"/>
        <v>17206382.217716407</v>
      </c>
      <c r="W29" s="198" t="s">
        <v>23</v>
      </c>
      <c r="X29" s="199">
        <f>+M29+'1ER SEMESTRE'!X29</f>
        <v>12334820.49229645</v>
      </c>
      <c r="Y29" s="199">
        <f>+N29+'1ER SEMESTRE'!Y29</f>
        <v>1625680.1717216992</v>
      </c>
      <c r="Z29" s="199">
        <f>+O29+'1ER SEMESTRE'!Z29</f>
        <v>641026.7693354974</v>
      </c>
      <c r="AA29" s="199">
        <f>+P29+'1ER SEMESTRE'!AA29</f>
        <v>617249.96880843001</v>
      </c>
      <c r="AB29" s="199">
        <f>+Q29+'1ER SEMESTRE'!AB29</f>
        <v>49551.68655522645</v>
      </c>
      <c r="AC29" s="199">
        <f>+R29+'1ER SEMESTRE'!AC29</f>
        <v>457657.33711044776</v>
      </c>
      <c r="AD29" s="199">
        <f>+S29+'1ER SEMESTRE'!AD29</f>
        <v>85931.528630454413</v>
      </c>
      <c r="AE29" s="199">
        <f>+T29+'1ER SEMESTRE'!AE29</f>
        <v>659179.40169586847</v>
      </c>
      <c r="AF29" s="200">
        <f t="shared" si="3"/>
        <v>16471097.356154073</v>
      </c>
      <c r="AH29" s="198" t="s">
        <v>23</v>
      </c>
      <c r="AI29" s="199">
        <f t="shared" si="4"/>
        <v>28414405.106226012</v>
      </c>
      <c r="AJ29" s="199">
        <f t="shared" si="5"/>
        <v>3808180.8569635022</v>
      </c>
      <c r="AK29" s="199">
        <f t="shared" si="6"/>
        <v>1200628.6126743224</v>
      </c>
      <c r="AL29" s="199">
        <f t="shared" si="7"/>
        <v>1278133.5189974494</v>
      </c>
      <c r="AM29" s="199">
        <f t="shared" si="8"/>
        <v>102419.90162320808</v>
      </c>
      <c r="AN29" s="199">
        <f t="shared" si="9"/>
        <v>942367.80626944546</v>
      </c>
      <c r="AO29" s="199">
        <f t="shared" si="10"/>
        <v>178395.19528335097</v>
      </c>
      <c r="AP29" s="199">
        <f t="shared" si="11"/>
        <v>1362762.8624897506</v>
      </c>
      <c r="AQ29" s="200">
        <f t="shared" si="12"/>
        <v>37287293.860527039</v>
      </c>
      <c r="AS29" s="198" t="s">
        <v>23</v>
      </c>
      <c r="AT29" s="199">
        <f>+'Part 2017'!O$18*'COEF 2DO SEM'!$N29</f>
        <v>28414405.106226016</v>
      </c>
      <c r="AU29" s="199">
        <f>+'Part 2017'!O$19*'COEF 2DO SEM'!$N29</f>
        <v>3808180.8569635018</v>
      </c>
      <c r="AV29" s="199">
        <f>+'Part 2017'!O$20*'COEF 2DO SEM'!$N29</f>
        <v>1200628.6126743224</v>
      </c>
      <c r="AW29" s="199">
        <f>+'Part 2017'!O$21*'COEF 2DO SEM'!$N29</f>
        <v>1278133.5189974494</v>
      </c>
      <c r="AX29" s="199">
        <f>+'Part 2017'!O$22*'COEF 2DO SEM'!$N29</f>
        <v>102419.90162320806</v>
      </c>
      <c r="AY29" s="199">
        <f>+'Part 2017'!O$23*'COEF 2DO SEM'!$N29</f>
        <v>942367.80626944546</v>
      </c>
      <c r="AZ29" s="199">
        <f>+'Part 2017'!O$24*'COEF 2DO SEM'!$N29</f>
        <v>178395.19528335097</v>
      </c>
      <c r="BA29" s="199">
        <f>+'Part 2017'!O$25*'COEF 2DO SEM'!$N29</f>
        <v>1362762.8624897506</v>
      </c>
      <c r="BB29" s="200">
        <f t="shared" si="13"/>
        <v>37287293.860527039</v>
      </c>
    </row>
    <row r="30" spans="1:54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1"/>
        <v>20050288.462608017</v>
      </c>
      <c r="L30" s="198" t="s">
        <v>24</v>
      </c>
      <c r="M30" s="199">
        <f>+'Part 2017'!L$18*'COEF 2DO SEM'!N30</f>
        <v>12428051.763778282</v>
      </c>
      <c r="N30" s="199">
        <f>+'Part 2017'!L$19*'COEF 2DO SEM'!N30</f>
        <v>1640120.5094059042</v>
      </c>
      <c r="O30" s="199">
        <f>+'Part 2017'!L$20*'COEF 2DO SEM'!N30</f>
        <v>636480.29800122255</v>
      </c>
      <c r="P30" s="199">
        <f>+'Part 2017'!L$21*'COEF 2DO SEM'!N30</f>
        <v>617024.25208788214</v>
      </c>
      <c r="Q30" s="199">
        <f>+'Part 2017'!L$22*'COEF 2DO SEM'!N30</f>
        <v>49527.228115002377</v>
      </c>
      <c r="R30" s="199">
        <f>+'Part 2017'!L$23*'COEF 2DO SEM'!N30</f>
        <v>457309.69899861678</v>
      </c>
      <c r="S30" s="199">
        <f>+'Part 2017'!L$24*'COEF 2DO SEM'!N30</f>
        <v>85915.674485083335</v>
      </c>
      <c r="T30" s="199">
        <f>+'Part 2017'!L$25*'COEF 2DO SEM'!N30</f>
        <v>658863.72167514334</v>
      </c>
      <c r="U30" s="200">
        <f t="shared" si="2"/>
        <v>16573293.146547135</v>
      </c>
      <c r="W30" s="198" t="s">
        <v>24</v>
      </c>
      <c r="X30" s="199">
        <f>+M30+'1ER SEMESTRE'!X30</f>
        <v>11880974.939541778</v>
      </c>
      <c r="Y30" s="199">
        <f>+N30+'1ER SEMESTRE'!Y30</f>
        <v>1565865.1369915116</v>
      </c>
      <c r="Z30" s="199">
        <f>+O30+'1ER SEMESTRE'!Z30</f>
        <v>617440.92561435839</v>
      </c>
      <c r="AA30" s="199">
        <f>+P30+'1ER SEMESTRE'!AA30</f>
        <v>594538.96515364479</v>
      </c>
      <c r="AB30" s="199">
        <f>+Q30+'1ER SEMESTRE'!AB30</f>
        <v>47728.489161423422</v>
      </c>
      <c r="AC30" s="199">
        <f>+R30+'1ER SEMESTRE'!AC30</f>
        <v>440818.3610375619</v>
      </c>
      <c r="AD30" s="199">
        <f>+S30+'1ER SEMESTRE'!AD30</f>
        <v>82769.776731859762</v>
      </c>
      <c r="AE30" s="199">
        <f>+T30+'1ER SEMESTRE'!AE30</f>
        <v>634925.65271638439</v>
      </c>
      <c r="AF30" s="200">
        <f t="shared" si="3"/>
        <v>15865062.246948525</v>
      </c>
      <c r="AH30" s="198" t="s">
        <v>24</v>
      </c>
      <c r="AI30" s="199">
        <f t="shared" si="4"/>
        <v>27368929.705940768</v>
      </c>
      <c r="AJ30" s="199">
        <f t="shared" si="5"/>
        <v>3668063.2162489281</v>
      </c>
      <c r="AK30" s="199">
        <f t="shared" si="6"/>
        <v>1156452.8618628243</v>
      </c>
      <c r="AL30" s="199">
        <f t="shared" si="7"/>
        <v>1231106.0641766882</v>
      </c>
      <c r="AM30" s="199">
        <f t="shared" si="8"/>
        <v>98651.478978201252</v>
      </c>
      <c r="AN30" s="199">
        <f t="shared" si="9"/>
        <v>907694.46520204423</v>
      </c>
      <c r="AO30" s="199">
        <f t="shared" si="10"/>
        <v>171831.34897016667</v>
      </c>
      <c r="AP30" s="199">
        <f t="shared" si="11"/>
        <v>1312621.5681769177</v>
      </c>
      <c r="AQ30" s="200">
        <f t="shared" si="12"/>
        <v>35915350.709556542</v>
      </c>
      <c r="AS30" s="198" t="s">
        <v>24</v>
      </c>
      <c r="AT30" s="199">
        <f>+'Part 2017'!O$18*'COEF 2DO SEM'!$N30</f>
        <v>27368929.705940768</v>
      </c>
      <c r="AU30" s="199">
        <f>+'Part 2017'!O$19*'COEF 2DO SEM'!$N30</f>
        <v>3668063.2162489281</v>
      </c>
      <c r="AV30" s="199">
        <f>+'Part 2017'!O$20*'COEF 2DO SEM'!$N30</f>
        <v>1156452.8618628241</v>
      </c>
      <c r="AW30" s="199">
        <f>+'Part 2017'!O$21*'COEF 2DO SEM'!$N30</f>
        <v>1231106.0641766882</v>
      </c>
      <c r="AX30" s="199">
        <f>+'Part 2017'!O$22*'COEF 2DO SEM'!$N30</f>
        <v>98651.478978201267</v>
      </c>
      <c r="AY30" s="199">
        <f>+'Part 2017'!O$23*'COEF 2DO SEM'!$N30</f>
        <v>907694.46520204435</v>
      </c>
      <c r="AZ30" s="199">
        <f>+'Part 2017'!O$24*'COEF 2DO SEM'!$N30</f>
        <v>171831.34897016667</v>
      </c>
      <c r="BA30" s="199">
        <f>+'Part 2017'!O$25*'COEF 2DO SEM'!$N30</f>
        <v>1312621.5681769177</v>
      </c>
      <c r="BB30" s="200">
        <f t="shared" si="13"/>
        <v>35915350.709556542</v>
      </c>
    </row>
    <row r="31" spans="1:54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1"/>
        <v>323292348.16768825</v>
      </c>
      <c r="L31" s="198" t="s">
        <v>25</v>
      </c>
      <c r="M31" s="199">
        <f>+'Part 2017'!L$18*'COEF 2DO SEM'!N31</f>
        <v>200390834.54357633</v>
      </c>
      <c r="N31" s="199">
        <f>+'Part 2017'!L$19*'COEF 2DO SEM'!N31</f>
        <v>26445425.548498552</v>
      </c>
      <c r="O31" s="199">
        <f>+'Part 2017'!L$20*'COEF 2DO SEM'!N31</f>
        <v>10262655.845925922</v>
      </c>
      <c r="P31" s="199">
        <f>+'Part 2017'!L$21*'COEF 2DO SEM'!N31</f>
        <v>9948945.1089900192</v>
      </c>
      <c r="Q31" s="199">
        <f>+'Part 2017'!L$22*'COEF 2DO SEM'!N31</f>
        <v>798580.72393304389</v>
      </c>
      <c r="R31" s="199">
        <f>+'Part 2017'!L$23*'COEF 2DO SEM'!N31</f>
        <v>7373695.7303551342</v>
      </c>
      <c r="S31" s="199">
        <f>+'Part 2017'!L$24*'COEF 2DO SEM'!N31</f>
        <v>1385310.7500419682</v>
      </c>
      <c r="T31" s="199">
        <f>+'Part 2017'!L$25*'COEF 2DO SEM'!N31</f>
        <v>10623567.840437585</v>
      </c>
      <c r="U31" s="200">
        <f t="shared" si="2"/>
        <v>267229016.09175855</v>
      </c>
      <c r="W31" s="198" t="s">
        <v>25</v>
      </c>
      <c r="X31" s="199">
        <f>+M31+'1ER SEMESTRE'!X31</f>
        <v>191569726.98368362</v>
      </c>
      <c r="Y31" s="199">
        <f>+N31+'1ER SEMESTRE'!Y31</f>
        <v>25248126.379627012</v>
      </c>
      <c r="Z31" s="199">
        <f>+O31+'1ER SEMESTRE'!Z31</f>
        <v>9955663.5840406418</v>
      </c>
      <c r="AA31" s="199">
        <f>+P31+'1ER SEMESTRE'!AA31</f>
        <v>9586390.6636636853</v>
      </c>
      <c r="AB31" s="199">
        <f>+Q31+'1ER SEMESTRE'!AB31</f>
        <v>769577.72274791333</v>
      </c>
      <c r="AC31" s="199">
        <f>+R31+'1ER SEMESTRE'!AC31</f>
        <v>7107788.1657931991</v>
      </c>
      <c r="AD31" s="199">
        <f>+S31+'1ER SEMESTRE'!AD31</f>
        <v>1334586.0597896657</v>
      </c>
      <c r="AE31" s="199">
        <f>+T31+'1ER SEMESTRE'!AE31</f>
        <v>10237588.629280111</v>
      </c>
      <c r="AF31" s="200">
        <f t="shared" si="3"/>
        <v>255809448.18862587</v>
      </c>
      <c r="AH31" s="198" t="s">
        <v>25</v>
      </c>
      <c r="AI31" s="199">
        <f t="shared" si="4"/>
        <v>441298666.00029325</v>
      </c>
      <c r="AJ31" s="199">
        <f t="shared" si="5"/>
        <v>59144125.164092027</v>
      </c>
      <c r="AK31" s="199">
        <f t="shared" si="6"/>
        <v>18646732.287872761</v>
      </c>
      <c r="AL31" s="199">
        <f t="shared" si="7"/>
        <v>19850446.095746193</v>
      </c>
      <c r="AM31" s="199">
        <f t="shared" si="8"/>
        <v>1590663.8125708811</v>
      </c>
      <c r="AN31" s="199">
        <f t="shared" si="9"/>
        <v>14635733.327290626</v>
      </c>
      <c r="AO31" s="199">
        <f t="shared" si="10"/>
        <v>2770621.5000839364</v>
      </c>
      <c r="AP31" s="199">
        <f t="shared" si="11"/>
        <v>21164808.168364421</v>
      </c>
      <c r="AQ31" s="200">
        <f t="shared" si="12"/>
        <v>579101796.35631406</v>
      </c>
      <c r="AS31" s="198" t="s">
        <v>25</v>
      </c>
      <c r="AT31" s="199">
        <f>+'Part 2017'!O$18*'COEF 2DO SEM'!$N31</f>
        <v>441298666.00029325</v>
      </c>
      <c r="AU31" s="199">
        <f>+'Part 2017'!O$19*'COEF 2DO SEM'!$N31</f>
        <v>59144125.164092027</v>
      </c>
      <c r="AV31" s="199">
        <f>+'Part 2017'!O$20*'COEF 2DO SEM'!$N31</f>
        <v>18646732.287872761</v>
      </c>
      <c r="AW31" s="199">
        <f>+'Part 2017'!O$21*'COEF 2DO SEM'!$N31</f>
        <v>19850446.095746193</v>
      </c>
      <c r="AX31" s="199">
        <f>+'Part 2017'!O$22*'COEF 2DO SEM'!$N31</f>
        <v>1590663.8125708813</v>
      </c>
      <c r="AY31" s="199">
        <f>+'Part 2017'!O$23*'COEF 2DO SEM'!$N31</f>
        <v>14635733.327290628</v>
      </c>
      <c r="AZ31" s="199">
        <f>+'Part 2017'!O$24*'COEF 2DO SEM'!$N31</f>
        <v>2770621.5000839364</v>
      </c>
      <c r="BA31" s="199">
        <f>+'Part 2017'!O$25*'COEF 2DO SEM'!$N31</f>
        <v>21164808.168364421</v>
      </c>
      <c r="BB31" s="200">
        <f t="shared" si="13"/>
        <v>579101796.35631406</v>
      </c>
    </row>
    <row r="32" spans="1:54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1"/>
        <v>8459215.5673149545</v>
      </c>
      <c r="L32" s="198" t="s">
        <v>26</v>
      </c>
      <c r="M32" s="199">
        <f>+'Part 2017'!L$18*'COEF 2DO SEM'!N32</f>
        <v>5243394.3355782768</v>
      </c>
      <c r="N32" s="199">
        <f>+'Part 2017'!L$19*'COEF 2DO SEM'!N32</f>
        <v>691966.75007010356</v>
      </c>
      <c r="O32" s="199">
        <f>+'Part 2017'!L$20*'COEF 2DO SEM'!N32</f>
        <v>268531.0016951682</v>
      </c>
      <c r="P32" s="199">
        <f>+'Part 2017'!L$21*'COEF 2DO SEM'!N32</f>
        <v>260322.4970257488</v>
      </c>
      <c r="Q32" s="199">
        <f>+'Part 2017'!L$22*'COEF 2DO SEM'!N32</f>
        <v>20895.534737952155</v>
      </c>
      <c r="R32" s="199">
        <f>+'Part 2017'!L$23*'COEF 2DO SEM'!N32</f>
        <v>192938.93611892845</v>
      </c>
      <c r="S32" s="199">
        <f>+'Part 2017'!L$24*'COEF 2DO SEM'!N32</f>
        <v>36247.818201516617</v>
      </c>
      <c r="T32" s="199">
        <f>+'Part 2017'!L$25*'COEF 2DO SEM'!N32</f>
        <v>277974.56687605579</v>
      </c>
      <c r="U32" s="200">
        <f t="shared" si="2"/>
        <v>6992271.4403037503</v>
      </c>
      <c r="W32" s="198" t="s">
        <v>26</v>
      </c>
      <c r="X32" s="199">
        <f>+M32+'1ER SEMESTRE'!X32</f>
        <v>5012582.6544032572</v>
      </c>
      <c r="Y32" s="199">
        <f>+N32+'1ER SEMESTRE'!Y32</f>
        <v>660638.41265211441</v>
      </c>
      <c r="Z32" s="199">
        <f>+O32+'1ER SEMESTRE'!Z32</f>
        <v>260498.29156298097</v>
      </c>
      <c r="AA32" s="199">
        <f>+P32+'1ER SEMESTRE'!AA32</f>
        <v>250835.95574110019</v>
      </c>
      <c r="AB32" s="199">
        <f>+Q32+'1ER SEMESTRE'!AB32</f>
        <v>20136.646875264934</v>
      </c>
      <c r="AC32" s="199">
        <f>+R32+'1ER SEMESTRE'!AC32</f>
        <v>185981.24156674437</v>
      </c>
      <c r="AD32" s="199">
        <f>+S32+'1ER SEMESTRE'!AD32</f>
        <v>34920.564117522837</v>
      </c>
      <c r="AE32" s="199">
        <f>+T32+'1ER SEMESTRE'!AE32</f>
        <v>267875.09693750442</v>
      </c>
      <c r="AF32" s="200">
        <f t="shared" si="3"/>
        <v>6693468.8638564898</v>
      </c>
      <c r="AH32" s="198" t="s">
        <v>26</v>
      </c>
      <c r="AI32" s="199">
        <f t="shared" si="4"/>
        <v>11546949.893564187</v>
      </c>
      <c r="AJ32" s="199">
        <f t="shared" si="5"/>
        <v>1547555.6632840708</v>
      </c>
      <c r="AK32" s="199">
        <f t="shared" si="6"/>
        <v>487907.39695240598</v>
      </c>
      <c r="AL32" s="199">
        <f t="shared" si="7"/>
        <v>519403.57878246077</v>
      </c>
      <c r="AM32" s="199">
        <f t="shared" si="8"/>
        <v>41621.053396181211</v>
      </c>
      <c r="AN32" s="199">
        <f t="shared" si="9"/>
        <v>382956.2434835913</v>
      </c>
      <c r="AO32" s="199">
        <f t="shared" si="10"/>
        <v>72495.636403033233</v>
      </c>
      <c r="AP32" s="199">
        <f t="shared" si="11"/>
        <v>553794.96530551394</v>
      </c>
      <c r="AQ32" s="200">
        <f t="shared" si="12"/>
        <v>15152684.431171447</v>
      </c>
      <c r="AS32" s="198" t="s">
        <v>26</v>
      </c>
      <c r="AT32" s="199">
        <f>+'Part 2017'!O$18*'COEF 2DO SEM'!$N32</f>
        <v>11546949.893564189</v>
      </c>
      <c r="AU32" s="199">
        <f>+'Part 2017'!O$19*'COEF 2DO SEM'!$N32</f>
        <v>1547555.6632840708</v>
      </c>
      <c r="AV32" s="199">
        <f>+'Part 2017'!O$20*'COEF 2DO SEM'!$N32</f>
        <v>487907.39695240598</v>
      </c>
      <c r="AW32" s="199">
        <f>+'Part 2017'!O$21*'COEF 2DO SEM'!$N32</f>
        <v>519403.57878246077</v>
      </c>
      <c r="AX32" s="199">
        <f>+'Part 2017'!O$22*'COEF 2DO SEM'!$N32</f>
        <v>41621.053396181211</v>
      </c>
      <c r="AY32" s="199">
        <f>+'Part 2017'!O$23*'COEF 2DO SEM'!$N32</f>
        <v>382956.24348359136</v>
      </c>
      <c r="AZ32" s="199">
        <f>+'Part 2017'!O$24*'COEF 2DO SEM'!$N32</f>
        <v>72495.636403033233</v>
      </c>
      <c r="BA32" s="199">
        <f>+'Part 2017'!O$25*'COEF 2DO SEM'!$N32</f>
        <v>553794.96530551394</v>
      </c>
      <c r="BB32" s="200">
        <f t="shared" si="13"/>
        <v>15152684.431171449</v>
      </c>
    </row>
    <row r="33" spans="1:54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1"/>
        <v>14561231.497771936</v>
      </c>
      <c r="L33" s="198" t="s">
        <v>27</v>
      </c>
      <c r="M33" s="199">
        <f>+'Part 2017'!L$18*'COEF 2DO SEM'!N33</f>
        <v>9025692.5298684333</v>
      </c>
      <c r="N33" s="199">
        <f>+'Part 2017'!L$19*'COEF 2DO SEM'!N33</f>
        <v>1191113.7571033509</v>
      </c>
      <c r="O33" s="199">
        <f>+'Part 2017'!L$20*'COEF 2DO SEM'!N33</f>
        <v>462234.59479151829</v>
      </c>
      <c r="P33" s="199">
        <f>+'Part 2017'!L$21*'COEF 2DO SEM'!N33</f>
        <v>448104.92333548085</v>
      </c>
      <c r="Q33" s="199">
        <f>+'Part 2017'!L$22*'COEF 2DO SEM'!N33</f>
        <v>35968.431844281913</v>
      </c>
      <c r="R33" s="199">
        <f>+'Part 2017'!L$23*'COEF 2DO SEM'!N33</f>
        <v>332114.54317546025</v>
      </c>
      <c r="S33" s="199">
        <f>+'Part 2017'!L$24*'COEF 2DO SEM'!N33</f>
        <v>62395.01380728709</v>
      </c>
      <c r="T33" s="199">
        <f>+'Part 2017'!L$25*'COEF 2DO SEM'!N33</f>
        <v>478490.23193292395</v>
      </c>
      <c r="U33" s="200">
        <f t="shared" si="2"/>
        <v>12036114.025858738</v>
      </c>
      <c r="W33" s="198" t="s">
        <v>27</v>
      </c>
      <c r="X33" s="199">
        <f>+M33+'1ER SEMESTRE'!X33</f>
        <v>8628385.9125781264</v>
      </c>
      <c r="Y33" s="199">
        <f>+N33+'1ER SEMESTRE'!Y33</f>
        <v>1137186.8687348529</v>
      </c>
      <c r="Z33" s="199">
        <f>+O33+'1ER SEMESTRE'!Z33</f>
        <v>448407.52644711814</v>
      </c>
      <c r="AA33" s="199">
        <f>+P33+'1ER SEMESTRE'!AA33</f>
        <v>431775.30947711394</v>
      </c>
      <c r="AB33" s="199">
        <f>+Q33+'1ER SEMESTRE'!AB33</f>
        <v>34662.123740237992</v>
      </c>
      <c r="AC33" s="199">
        <f>+R33+'1ER SEMESTRE'!AC33</f>
        <v>320137.94791565923</v>
      </c>
      <c r="AD33" s="199">
        <f>+S33+'1ER SEMESTRE'!AD33</f>
        <v>60110.351143284162</v>
      </c>
      <c r="AE33" s="199">
        <f>+T33+'1ER SEMESTRE'!AE33</f>
        <v>461105.5561778511</v>
      </c>
      <c r="AF33" s="200">
        <f t="shared" si="3"/>
        <v>11521771.59621424</v>
      </c>
      <c r="AH33" s="198" t="s">
        <v>27</v>
      </c>
      <c r="AI33" s="199">
        <f t="shared" si="4"/>
        <v>19876288.664757349</v>
      </c>
      <c r="AJ33" s="199">
        <f t="shared" si="5"/>
        <v>2663877.7661413797</v>
      </c>
      <c r="AK33" s="199">
        <f t="shared" si="6"/>
        <v>839857.13568407646</v>
      </c>
      <c r="AL33" s="199">
        <f t="shared" si="7"/>
        <v>894072.94225311489</v>
      </c>
      <c r="AM33" s="199">
        <f t="shared" si="8"/>
        <v>71644.20729796926</v>
      </c>
      <c r="AN33" s="199">
        <f t="shared" si="9"/>
        <v>659199.95424016239</v>
      </c>
      <c r="AO33" s="199">
        <f t="shared" si="10"/>
        <v>124790.02761457418</v>
      </c>
      <c r="AP33" s="199">
        <f t="shared" si="11"/>
        <v>953272.39599755756</v>
      </c>
      <c r="AQ33" s="200">
        <f t="shared" si="12"/>
        <v>26083003.093986187</v>
      </c>
      <c r="AS33" s="198" t="s">
        <v>27</v>
      </c>
      <c r="AT33" s="199">
        <f>+'Part 2017'!O$18*'COEF 2DO SEM'!$N33</f>
        <v>19876288.664757349</v>
      </c>
      <c r="AU33" s="199">
        <f>+'Part 2017'!O$19*'COEF 2DO SEM'!$N33</f>
        <v>2663877.7661413797</v>
      </c>
      <c r="AV33" s="199">
        <f>+'Part 2017'!O$20*'COEF 2DO SEM'!$N33</f>
        <v>839857.13568407646</v>
      </c>
      <c r="AW33" s="199">
        <f>+'Part 2017'!O$21*'COEF 2DO SEM'!$N33</f>
        <v>894072.94225311477</v>
      </c>
      <c r="AX33" s="199">
        <f>+'Part 2017'!O$22*'COEF 2DO SEM'!$N33</f>
        <v>71644.20729796926</v>
      </c>
      <c r="AY33" s="199">
        <f>+'Part 2017'!O$23*'COEF 2DO SEM'!$N33</f>
        <v>659199.95424016239</v>
      </c>
      <c r="AZ33" s="199">
        <f>+'Part 2017'!O$24*'COEF 2DO SEM'!$N33</f>
        <v>124790.02761457418</v>
      </c>
      <c r="BA33" s="199">
        <f>+'Part 2017'!O$25*'COEF 2DO SEM'!$N33</f>
        <v>953272.39599755756</v>
      </c>
      <c r="BB33" s="200">
        <f t="shared" si="13"/>
        <v>26083003.093986187</v>
      </c>
    </row>
    <row r="34" spans="1:54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1"/>
        <v>7864543.4214872513</v>
      </c>
      <c r="L34" s="198" t="s">
        <v>28</v>
      </c>
      <c r="M34" s="199">
        <f>+'Part 2017'!L$18*'COEF 2DO SEM'!N34</f>
        <v>4914789.2120920029</v>
      </c>
      <c r="N34" s="199">
        <f>+'Part 2017'!L$19*'COEF 2DO SEM'!N34</f>
        <v>648600.98262966843</v>
      </c>
      <c r="O34" s="199">
        <f>+'Part 2017'!L$20*'COEF 2DO SEM'!N34</f>
        <v>251702.08185345618</v>
      </c>
      <c r="P34" s="199">
        <f>+'Part 2017'!L$21*'COEF 2DO SEM'!N34</f>
        <v>244008.00667720492</v>
      </c>
      <c r="Q34" s="199">
        <f>+'Part 2017'!L$22*'COEF 2DO SEM'!N34</f>
        <v>19586.005197843813</v>
      </c>
      <c r="R34" s="199">
        <f>+'Part 2017'!L$23*'COEF 2DO SEM'!N34</f>
        <v>180847.39410034046</v>
      </c>
      <c r="S34" s="199">
        <f>+'Part 2017'!L$24*'COEF 2DO SEM'!N34</f>
        <v>33976.156370668687</v>
      </c>
      <c r="T34" s="199">
        <f>+'Part 2017'!L$25*'COEF 2DO SEM'!N34</f>
        <v>260553.81592193627</v>
      </c>
      <c r="U34" s="200">
        <f t="shared" si="2"/>
        <v>6554063.6548431199</v>
      </c>
      <c r="W34" s="198" t="s">
        <v>28</v>
      </c>
      <c r="X34" s="199">
        <f>+M34+'1ER SEMESTRE'!X34</f>
        <v>4748289.5250540804</v>
      </c>
      <c r="Y34" s="199">
        <f>+N34+'1ER SEMESTRE'!Y34</f>
        <v>626001.78683091537</v>
      </c>
      <c r="Z34" s="199">
        <f>+O34+'1ER SEMESTRE'!Z34</f>
        <v>245907.55829959252</v>
      </c>
      <c r="AA34" s="199">
        <f>+P34+'1ER SEMESTRE'!AA34</f>
        <v>237164.73883683677</v>
      </c>
      <c r="AB34" s="199">
        <f>+Q34+'1ER SEMESTRE'!AB34</f>
        <v>19038.569335884607</v>
      </c>
      <c r="AC34" s="199">
        <f>+R34+'1ER SEMESTRE'!AC34</f>
        <v>175828.35017870431</v>
      </c>
      <c r="AD34" s="199">
        <f>+S34+'1ER SEMESTRE'!AD34</f>
        <v>33018.720471065324</v>
      </c>
      <c r="AE34" s="199">
        <f>+T34+'1ER SEMESTRE'!AE34</f>
        <v>253268.40222252035</v>
      </c>
      <c r="AF34" s="200">
        <f t="shared" si="3"/>
        <v>6338517.6512296004</v>
      </c>
      <c r="AH34" s="198" t="s">
        <v>28</v>
      </c>
      <c r="AI34" s="199">
        <f t="shared" si="4"/>
        <v>10823299.019183401</v>
      </c>
      <c r="AJ34" s="199">
        <f t="shared" si="5"/>
        <v>1450569.8774955105</v>
      </c>
      <c r="AK34" s="199">
        <f t="shared" si="6"/>
        <v>457330.09145822935</v>
      </c>
      <c r="AL34" s="199">
        <f t="shared" si="7"/>
        <v>486852.39795920881</v>
      </c>
      <c r="AM34" s="199">
        <f t="shared" si="8"/>
        <v>39012.649275575895</v>
      </c>
      <c r="AN34" s="199">
        <f t="shared" si="9"/>
        <v>358956.25881223305</v>
      </c>
      <c r="AO34" s="199">
        <f t="shared" si="10"/>
        <v>67952.312741337373</v>
      </c>
      <c r="AP34" s="199">
        <f t="shared" si="11"/>
        <v>519088.46579135419</v>
      </c>
      <c r="AQ34" s="200">
        <f t="shared" si="12"/>
        <v>14203061.072716851</v>
      </c>
      <c r="AS34" s="198" t="s">
        <v>28</v>
      </c>
      <c r="AT34" s="199">
        <f>+'Part 2017'!O$18*'COEF 2DO SEM'!$N34</f>
        <v>10823299.019183401</v>
      </c>
      <c r="AU34" s="199">
        <f>+'Part 2017'!O$19*'COEF 2DO SEM'!$N34</f>
        <v>1450569.8774955105</v>
      </c>
      <c r="AV34" s="199">
        <f>+'Part 2017'!O$20*'COEF 2DO SEM'!$N34</f>
        <v>457330.09145822935</v>
      </c>
      <c r="AW34" s="199">
        <f>+'Part 2017'!O$21*'COEF 2DO SEM'!$N34</f>
        <v>486852.39795920881</v>
      </c>
      <c r="AX34" s="199">
        <f>+'Part 2017'!O$22*'COEF 2DO SEM'!$N34</f>
        <v>39012.649275575895</v>
      </c>
      <c r="AY34" s="199">
        <f>+'Part 2017'!O$23*'COEF 2DO SEM'!$N34</f>
        <v>358956.25881223305</v>
      </c>
      <c r="AZ34" s="199">
        <f>+'Part 2017'!O$24*'COEF 2DO SEM'!$N34</f>
        <v>67952.312741337373</v>
      </c>
      <c r="BA34" s="199">
        <f>+'Part 2017'!O$25*'COEF 2DO SEM'!$N34</f>
        <v>519088.46579135419</v>
      </c>
      <c r="BB34" s="200">
        <f t="shared" si="13"/>
        <v>14203061.072716851</v>
      </c>
    </row>
    <row r="35" spans="1:54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1"/>
        <v>11657145.783580424</v>
      </c>
      <c r="L35" s="198" t="s">
        <v>29</v>
      </c>
      <c r="M35" s="199">
        <f>+'Part 2017'!L$18*'COEF 2DO SEM'!N35</f>
        <v>7225612.3140785331</v>
      </c>
      <c r="N35" s="199">
        <f>+'Part 2017'!L$19*'COEF 2DO SEM'!N35</f>
        <v>953558.54437906237</v>
      </c>
      <c r="O35" s="199">
        <f>+'Part 2017'!L$20*'COEF 2DO SEM'!N35</f>
        <v>370046.7270590018</v>
      </c>
      <c r="P35" s="199">
        <f>+'Part 2017'!L$21*'COEF 2DO SEM'!N35</f>
        <v>358735.07116902253</v>
      </c>
      <c r="Q35" s="199">
        <f>+'Part 2017'!L$22*'COEF 2DO SEM'!N35</f>
        <v>28794.903348643795</v>
      </c>
      <c r="R35" s="199">
        <f>+'Part 2017'!L$23*'COEF 2DO SEM'!N35</f>
        <v>265877.76227827615</v>
      </c>
      <c r="S35" s="199">
        <f>+'Part 2017'!L$24*'COEF 2DO SEM'!N35</f>
        <v>49950.979230798766</v>
      </c>
      <c r="T35" s="199">
        <f>+'Part 2017'!L$25*'COEF 2DO SEM'!N35</f>
        <v>383060.34695724642</v>
      </c>
      <c r="U35" s="200">
        <f t="shared" si="2"/>
        <v>9635636.6485005822</v>
      </c>
      <c r="W35" s="198" t="s">
        <v>29</v>
      </c>
      <c r="X35" s="199">
        <f>+M35+'1ER SEMESTRE'!X35</f>
        <v>6907544.3567602942</v>
      </c>
      <c r="Y35" s="199">
        <f>+N35+'1ER SEMESTRE'!Y35</f>
        <v>910386.8113108367</v>
      </c>
      <c r="Z35" s="199">
        <f>+O35+'1ER SEMESTRE'!Z35</f>
        <v>358977.32324690901</v>
      </c>
      <c r="AA35" s="199">
        <f>+P35+'1ER SEMESTRE'!AA35</f>
        <v>345662.22843826271</v>
      </c>
      <c r="AB35" s="199">
        <f>+Q35+'1ER SEMESTRE'!AB35</f>
        <v>27749.124768072317</v>
      </c>
      <c r="AC35" s="199">
        <f>+R35+'1ER SEMESTRE'!AC35</f>
        <v>256289.77399886434</v>
      </c>
      <c r="AD35" s="199">
        <f>+S35+'1ER SEMESTRE'!AD35</f>
        <v>48121.968700703103</v>
      </c>
      <c r="AE35" s="199">
        <f>+T35+'1ER SEMESTRE'!AE35</f>
        <v>369142.86341829092</v>
      </c>
      <c r="AF35" s="200">
        <f t="shared" si="3"/>
        <v>9223874.4506422337</v>
      </c>
      <c r="AH35" s="198" t="s">
        <v>29</v>
      </c>
      <c r="AI35" s="199">
        <f t="shared" si="4"/>
        <v>15912170.247211352</v>
      </c>
      <c r="AJ35" s="199">
        <f t="shared" si="5"/>
        <v>2132595.1362218349</v>
      </c>
      <c r="AK35" s="199">
        <f t="shared" si="6"/>
        <v>672356.39166560979</v>
      </c>
      <c r="AL35" s="199">
        <f t="shared" si="7"/>
        <v>715759.42121337727</v>
      </c>
      <c r="AM35" s="199">
        <f t="shared" si="8"/>
        <v>57355.517570699689</v>
      </c>
      <c r="AN35" s="199">
        <f t="shared" si="9"/>
        <v>527729.40037955786</v>
      </c>
      <c r="AO35" s="199">
        <f t="shared" si="10"/>
        <v>99901.958461597533</v>
      </c>
      <c r="AP35" s="199">
        <f t="shared" si="11"/>
        <v>763152.16149862634</v>
      </c>
      <c r="AQ35" s="200">
        <f t="shared" si="12"/>
        <v>20881020.234222654</v>
      </c>
      <c r="AS35" s="198" t="s">
        <v>29</v>
      </c>
      <c r="AT35" s="199">
        <f>+'Part 2017'!O$18*'COEF 2DO SEM'!$N35</f>
        <v>15912170.247211354</v>
      </c>
      <c r="AU35" s="199">
        <f>+'Part 2017'!O$19*'COEF 2DO SEM'!$N35</f>
        <v>2132595.1362218349</v>
      </c>
      <c r="AV35" s="199">
        <f>+'Part 2017'!O$20*'COEF 2DO SEM'!$N35</f>
        <v>672356.39166560979</v>
      </c>
      <c r="AW35" s="199">
        <f>+'Part 2017'!O$21*'COEF 2DO SEM'!$N35</f>
        <v>715759.42121337715</v>
      </c>
      <c r="AX35" s="199">
        <f>+'Part 2017'!O$22*'COEF 2DO SEM'!$N35</f>
        <v>57355.517570699689</v>
      </c>
      <c r="AY35" s="199">
        <f>+'Part 2017'!O$23*'COEF 2DO SEM'!$N35</f>
        <v>527729.40037955786</v>
      </c>
      <c r="AZ35" s="199">
        <f>+'Part 2017'!O$24*'COEF 2DO SEM'!$N35</f>
        <v>99901.958461597533</v>
      </c>
      <c r="BA35" s="199">
        <f>+'Part 2017'!O$25*'COEF 2DO SEM'!$N35</f>
        <v>763152.16149862634</v>
      </c>
      <c r="BB35" s="200">
        <f t="shared" si="13"/>
        <v>20881020.234222658</v>
      </c>
    </row>
    <row r="36" spans="1:54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1"/>
        <v>10719079.978088954</v>
      </c>
      <c r="L36" s="198" t="s">
        <v>30</v>
      </c>
      <c r="M36" s="199">
        <f>+'Part 2017'!L$18*'COEF 2DO SEM'!N36</f>
        <v>6644157.8172906162</v>
      </c>
      <c r="N36" s="199">
        <f>+'Part 2017'!L$19*'COEF 2DO SEM'!N36</f>
        <v>876824.43805295322</v>
      </c>
      <c r="O36" s="199">
        <f>+'Part 2017'!L$20*'COEF 2DO SEM'!N36</f>
        <v>340268.58174516109</v>
      </c>
      <c r="P36" s="199">
        <f>+'Part 2017'!L$21*'COEF 2DO SEM'!N36</f>
        <v>329867.18963594554</v>
      </c>
      <c r="Q36" s="199">
        <f>+'Part 2017'!L$22*'COEF 2DO SEM'!N36</f>
        <v>26477.739721691363</v>
      </c>
      <c r="R36" s="199">
        <f>+'Part 2017'!L$23*'COEF 2DO SEM'!N36</f>
        <v>244482.23014165781</v>
      </c>
      <c r="S36" s="199">
        <f>+'Part 2017'!L$24*'COEF 2DO SEM'!N36</f>
        <v>45931.358438784038</v>
      </c>
      <c r="T36" s="199">
        <f>+'Part 2017'!L$25*'COEF 2DO SEM'!N36</f>
        <v>352234.97858736385</v>
      </c>
      <c r="U36" s="200">
        <f t="shared" si="2"/>
        <v>8860244.3336141743</v>
      </c>
      <c r="W36" s="198" t="s">
        <v>30</v>
      </c>
      <c r="X36" s="199">
        <f>+M36+'1ER SEMESTRE'!X36</f>
        <v>6351685.2055331282</v>
      </c>
      <c r="Y36" s="199">
        <f>+N36+'1ER SEMESTRE'!Y36</f>
        <v>837126.79094941984</v>
      </c>
      <c r="Z36" s="199">
        <f>+O36+'1ER SEMESTRE'!Z36</f>
        <v>330089.94737149531</v>
      </c>
      <c r="AA36" s="199">
        <f>+P36+'1ER SEMESTRE'!AA36</f>
        <v>317846.33570021024</v>
      </c>
      <c r="AB36" s="199">
        <f>+Q36+'1ER SEMESTRE'!AB36</f>
        <v>25516.116314672861</v>
      </c>
      <c r="AC36" s="199">
        <f>+R36+'1ER SEMESTRE'!AC36</f>
        <v>235665.79985039763</v>
      </c>
      <c r="AD36" s="199">
        <f>+S36+'1ER SEMESTRE'!AD36</f>
        <v>44249.530784155497</v>
      </c>
      <c r="AE36" s="199">
        <f>+T36+'1ER SEMESTRE'!AE36</f>
        <v>339437.45319672063</v>
      </c>
      <c r="AF36" s="200">
        <f t="shared" si="3"/>
        <v>8481617.1797001995</v>
      </c>
      <c r="AH36" s="198" t="s">
        <v>30</v>
      </c>
      <c r="AI36" s="199">
        <f t="shared" si="4"/>
        <v>14631697.044148859</v>
      </c>
      <c r="AJ36" s="199">
        <f t="shared" si="5"/>
        <v>1960982.4094542819</v>
      </c>
      <c r="AK36" s="199">
        <f t="shared" si="6"/>
        <v>618250.99126703839</v>
      </c>
      <c r="AL36" s="199">
        <f t="shared" si="7"/>
        <v>658161.32211914018</v>
      </c>
      <c r="AM36" s="199">
        <f t="shared" si="8"/>
        <v>52740.043869999943</v>
      </c>
      <c r="AN36" s="199">
        <f t="shared" si="9"/>
        <v>485262.32359770359</v>
      </c>
      <c r="AO36" s="199">
        <f t="shared" si="10"/>
        <v>91862.716877568077</v>
      </c>
      <c r="AP36" s="199">
        <f t="shared" si="11"/>
        <v>701740.30645456235</v>
      </c>
      <c r="AQ36" s="200">
        <f t="shared" si="12"/>
        <v>19200697.157789148</v>
      </c>
      <c r="AS36" s="198" t="s">
        <v>30</v>
      </c>
      <c r="AT36" s="199">
        <f>+'Part 2017'!O$18*'COEF 2DO SEM'!$N36</f>
        <v>14631697.04414886</v>
      </c>
      <c r="AU36" s="199">
        <f>+'Part 2017'!O$19*'COEF 2DO SEM'!$N36</f>
        <v>1960982.4094542819</v>
      </c>
      <c r="AV36" s="199">
        <f>+'Part 2017'!O$20*'COEF 2DO SEM'!$N36</f>
        <v>618250.99126703839</v>
      </c>
      <c r="AW36" s="199">
        <f>+'Part 2017'!O$21*'COEF 2DO SEM'!$N36</f>
        <v>658161.32211914018</v>
      </c>
      <c r="AX36" s="199">
        <f>+'Part 2017'!O$22*'COEF 2DO SEM'!$N36</f>
        <v>52740.043869999943</v>
      </c>
      <c r="AY36" s="199">
        <f>+'Part 2017'!O$23*'COEF 2DO SEM'!$N36</f>
        <v>485262.32359770359</v>
      </c>
      <c r="AZ36" s="199">
        <f>+'Part 2017'!O$24*'COEF 2DO SEM'!$N36</f>
        <v>91862.716877568077</v>
      </c>
      <c r="BA36" s="199">
        <f>+'Part 2017'!O$25*'COEF 2DO SEM'!$N36</f>
        <v>701740.30645456235</v>
      </c>
      <c r="BB36" s="200">
        <f t="shared" si="13"/>
        <v>19200697.157789152</v>
      </c>
    </row>
    <row r="37" spans="1:54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1"/>
        <v>101924701.57162416</v>
      </c>
      <c r="L37" s="198" t="s">
        <v>31</v>
      </c>
      <c r="M37" s="199">
        <f>+'Part 2017'!L$18*'COEF 2DO SEM'!N37</f>
        <v>63177418.594357282</v>
      </c>
      <c r="N37" s="199">
        <f>+'Part 2017'!L$19*'COEF 2DO SEM'!N37</f>
        <v>8337475.7313068975</v>
      </c>
      <c r="O37" s="199">
        <f>+'Part 2017'!L$20*'COEF 2DO SEM'!N37</f>
        <v>3235517.7608030657</v>
      </c>
      <c r="P37" s="199">
        <f>+'Part 2017'!L$21*'COEF 2DO SEM'!N37</f>
        <v>3136613.8633763902</v>
      </c>
      <c r="Q37" s="199">
        <f>+'Part 2017'!L$22*'COEF 2DO SEM'!N37</f>
        <v>251769.34260599429</v>
      </c>
      <c r="R37" s="199">
        <f>+'Part 2017'!L$23*'COEF 2DO SEM'!N37</f>
        <v>2324712.4191339645</v>
      </c>
      <c r="S37" s="199">
        <f>+'Part 2017'!L$24*'COEF 2DO SEM'!N37</f>
        <v>436748.30407292198</v>
      </c>
      <c r="T37" s="199">
        <f>+'Part 2017'!L$25*'COEF 2DO SEM'!N37</f>
        <v>3349302.8458590866</v>
      </c>
      <c r="U37" s="200">
        <f t="shared" si="2"/>
        <v>84249558.861515582</v>
      </c>
      <c r="W37" s="198" t="s">
        <v>31</v>
      </c>
      <c r="X37" s="199">
        <f>+M37+'1ER SEMESTRE'!X37</f>
        <v>60396379.201779664</v>
      </c>
      <c r="Y37" s="199">
        <f>+N37+'1ER SEMESTRE'!Y37</f>
        <v>7960002.0262506697</v>
      </c>
      <c r="Z37" s="199">
        <f>+O37+'1ER SEMESTRE'!Z37</f>
        <v>3138732.0037172679</v>
      </c>
      <c r="AA37" s="199">
        <f>+P37+'1ER SEMESTRE'!AA37</f>
        <v>3022310.9612112422</v>
      </c>
      <c r="AB37" s="199">
        <f>+Q37+'1ER SEMESTRE'!AB37</f>
        <v>242625.53744874208</v>
      </c>
      <c r="AC37" s="199">
        <f>+R37+'1ER SEMESTRE'!AC37</f>
        <v>2240879.4756163694</v>
      </c>
      <c r="AD37" s="199">
        <f>+S37+'1ER SEMESTRE'!AD37</f>
        <v>420756.28030378127</v>
      </c>
      <c r="AE37" s="199">
        <f>+T37+'1ER SEMESTRE'!AE37</f>
        <v>3227614.7943693227</v>
      </c>
      <c r="AF37" s="200">
        <f t="shared" si="3"/>
        <v>80649300.280697078</v>
      </c>
      <c r="AH37" s="198" t="s">
        <v>31</v>
      </c>
      <c r="AI37" s="199">
        <f t="shared" si="4"/>
        <v>139128671.28146657</v>
      </c>
      <c r="AJ37" s="199">
        <f t="shared" si="5"/>
        <v>18646427.424685229</v>
      </c>
      <c r="AK37" s="199">
        <f t="shared" si="6"/>
        <v>5878773.9162375685</v>
      </c>
      <c r="AL37" s="199">
        <f t="shared" si="7"/>
        <v>6258269.9709400628</v>
      </c>
      <c r="AM37" s="199">
        <f t="shared" si="8"/>
        <v>501490.16924141673</v>
      </c>
      <c r="AN37" s="199">
        <f t="shared" si="9"/>
        <v>4614222.2669997141</v>
      </c>
      <c r="AO37" s="199">
        <f t="shared" si="10"/>
        <v>873496.60814584396</v>
      </c>
      <c r="AP37" s="199">
        <f t="shared" si="11"/>
        <v>6672650.214604808</v>
      </c>
      <c r="AQ37" s="200">
        <f t="shared" si="12"/>
        <v>182574001.85232121</v>
      </c>
      <c r="AS37" s="198" t="s">
        <v>31</v>
      </c>
      <c r="AT37" s="199">
        <f>+'Part 2017'!O$18*'COEF 2DO SEM'!$N37</f>
        <v>139128671.2814666</v>
      </c>
      <c r="AU37" s="199">
        <f>+'Part 2017'!O$19*'COEF 2DO SEM'!$N37</f>
        <v>18646427.424685229</v>
      </c>
      <c r="AV37" s="199">
        <f>+'Part 2017'!O$20*'COEF 2DO SEM'!$N37</f>
        <v>5878773.9162375685</v>
      </c>
      <c r="AW37" s="199">
        <f>+'Part 2017'!O$21*'COEF 2DO SEM'!$N37</f>
        <v>6258269.9709400628</v>
      </c>
      <c r="AX37" s="199">
        <f>+'Part 2017'!O$22*'COEF 2DO SEM'!$N37</f>
        <v>501490.16924141673</v>
      </c>
      <c r="AY37" s="199">
        <f>+'Part 2017'!O$23*'COEF 2DO SEM'!$N37</f>
        <v>4614222.2669997141</v>
      </c>
      <c r="AZ37" s="199">
        <f>+'Part 2017'!O$24*'COEF 2DO SEM'!$N37</f>
        <v>873496.60814584396</v>
      </c>
      <c r="BA37" s="199">
        <f>+'Part 2017'!O$25*'COEF 2DO SEM'!$N37</f>
        <v>6672650.214604808</v>
      </c>
      <c r="BB37" s="200">
        <f t="shared" si="13"/>
        <v>182574001.85232124</v>
      </c>
    </row>
    <row r="38" spans="1:54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1"/>
        <v>19862811.967154618</v>
      </c>
      <c r="L38" s="198" t="s">
        <v>32</v>
      </c>
      <c r="M38" s="199">
        <f>+'Part 2017'!L$18*'COEF 2DO SEM'!N38</f>
        <v>12311845.575805888</v>
      </c>
      <c r="N38" s="199">
        <f>+'Part 2017'!L$19*'COEF 2DO SEM'!N38</f>
        <v>1624784.8674375559</v>
      </c>
      <c r="O38" s="199">
        <f>+'Part 2017'!L$20*'COEF 2DO SEM'!N38</f>
        <v>630529.00727954868</v>
      </c>
      <c r="P38" s="199">
        <f>+'Part 2017'!L$21*'COEF 2DO SEM'!N38</f>
        <v>611254.88150715875</v>
      </c>
      <c r="Q38" s="199">
        <f>+'Part 2017'!L$22*'COEF 2DO SEM'!N38</f>
        <v>49064.132974309628</v>
      </c>
      <c r="R38" s="199">
        <f>+'Part 2017'!L$23*'COEF 2DO SEM'!N38</f>
        <v>453033.70965986006</v>
      </c>
      <c r="S38" s="199">
        <f>+'Part 2017'!L$24*'COEF 2DO SEM'!N38</f>
        <v>85112.335940253091</v>
      </c>
      <c r="T38" s="199">
        <f>+'Part 2017'!L$25*'COEF 2DO SEM'!N38</f>
        <v>652703.13891089056</v>
      </c>
      <c r="U38" s="200">
        <f t="shared" si="2"/>
        <v>16418327.649515465</v>
      </c>
      <c r="W38" s="198" t="s">
        <v>32</v>
      </c>
      <c r="X38" s="199">
        <f>+M38+'1ER SEMESTRE'!X38</f>
        <v>11769884.09172735</v>
      </c>
      <c r="Y38" s="199">
        <f>+N38+'1ER SEMESTRE'!Y38</f>
        <v>1551223.8060808217</v>
      </c>
      <c r="Z38" s="199">
        <f>+O38+'1ER SEMESTRE'!Z38</f>
        <v>611667.65900527406</v>
      </c>
      <c r="AA38" s="199">
        <f>+P38+'1ER SEMESTRE'!AA38</f>
        <v>588979.83906898205</v>
      </c>
      <c r="AB38" s="199">
        <f>+Q38+'1ER SEMESTRE'!AB38</f>
        <v>47282.212794978303</v>
      </c>
      <c r="AC38" s="199">
        <f>+R38+'1ER SEMESTRE'!AC38</f>
        <v>436696.57088910812</v>
      </c>
      <c r="AD38" s="199">
        <f>+S38+'1ER SEMESTRE'!AD38</f>
        <v>81995.853319232163</v>
      </c>
      <c r="AE38" s="199">
        <f>+T38+'1ER SEMESTRE'!AE38</f>
        <v>628988.898416479</v>
      </c>
      <c r="AF38" s="200">
        <f t="shared" si="3"/>
        <v>15716718.931302223</v>
      </c>
      <c r="AH38" s="198" t="s">
        <v>32</v>
      </c>
      <c r="AI38" s="199">
        <f t="shared" si="4"/>
        <v>27113021.615882657</v>
      </c>
      <c r="AJ38" s="199">
        <f t="shared" si="5"/>
        <v>3633765.6729409443</v>
      </c>
      <c r="AK38" s="199">
        <f t="shared" si="6"/>
        <v>1145639.6643318548</v>
      </c>
      <c r="AL38" s="199">
        <f t="shared" si="7"/>
        <v>1219594.8357535312</v>
      </c>
      <c r="AM38" s="199">
        <f t="shared" si="8"/>
        <v>97729.056660705974</v>
      </c>
      <c r="AN38" s="199">
        <f t="shared" si="9"/>
        <v>899207.23682147101</v>
      </c>
      <c r="AO38" s="199">
        <f t="shared" si="10"/>
        <v>170224.67188050618</v>
      </c>
      <c r="AP38" s="199">
        <f t="shared" si="11"/>
        <v>1300348.1441851743</v>
      </c>
      <c r="AQ38" s="200">
        <f t="shared" si="12"/>
        <v>35579530.898456842</v>
      </c>
      <c r="AS38" s="198" t="s">
        <v>32</v>
      </c>
      <c r="AT38" s="199">
        <f>+'Part 2017'!O$18*'COEF 2DO SEM'!$N38</f>
        <v>27113021.615882661</v>
      </c>
      <c r="AU38" s="199">
        <f>+'Part 2017'!O$19*'COEF 2DO SEM'!$N38</f>
        <v>3633765.6729409443</v>
      </c>
      <c r="AV38" s="199">
        <f>+'Part 2017'!O$20*'COEF 2DO SEM'!$N38</f>
        <v>1145639.6643318548</v>
      </c>
      <c r="AW38" s="199">
        <f>+'Part 2017'!O$21*'COEF 2DO SEM'!$N38</f>
        <v>1219594.8357535312</v>
      </c>
      <c r="AX38" s="199">
        <f>+'Part 2017'!O$22*'COEF 2DO SEM'!$N38</f>
        <v>97729.056660705974</v>
      </c>
      <c r="AY38" s="199">
        <f>+'Part 2017'!O$23*'COEF 2DO SEM'!$N38</f>
        <v>899207.23682147113</v>
      </c>
      <c r="AZ38" s="199">
        <f>+'Part 2017'!O$24*'COEF 2DO SEM'!$N38</f>
        <v>170224.67188050618</v>
      </c>
      <c r="BA38" s="199">
        <f>+'Part 2017'!O$25*'COEF 2DO SEM'!$N38</f>
        <v>1300348.1441851743</v>
      </c>
      <c r="BB38" s="200">
        <f t="shared" si="13"/>
        <v>35579530.898456842</v>
      </c>
    </row>
    <row r="39" spans="1:54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1"/>
        <v>72825159.497542217</v>
      </c>
      <c r="L39" s="198" t="s">
        <v>33</v>
      </c>
      <c r="M39" s="199">
        <f>+'Part 2017'!L$18*'COEF 2DO SEM'!N39</f>
        <v>45140240.931134112</v>
      </c>
      <c r="N39" s="199">
        <f>+'Part 2017'!L$19*'COEF 2DO SEM'!N39</f>
        <v>5957123.1563787134</v>
      </c>
      <c r="O39" s="199">
        <f>+'Part 2017'!L$20*'COEF 2DO SEM'!N39</f>
        <v>2311776.1774562066</v>
      </c>
      <c r="P39" s="199">
        <f>+'Part 2017'!L$21*'COEF 2DO SEM'!N39</f>
        <v>2241109.3813413829</v>
      </c>
      <c r="Q39" s="199">
        <f>+'Part 2017'!L$22*'COEF 2DO SEM'!N39</f>
        <v>179889.09704080396</v>
      </c>
      <c r="R39" s="199">
        <f>+'Part 2017'!L$23*'COEF 2DO SEM'!N39</f>
        <v>1661006.1162688809</v>
      </c>
      <c r="S39" s="199">
        <f>+'Part 2017'!L$24*'COEF 2DO SEM'!N39</f>
        <v>312056.4928222117</v>
      </c>
      <c r="T39" s="199">
        <f>+'Part 2017'!L$25*'COEF 2DO SEM'!N39</f>
        <v>2393075.5763249202</v>
      </c>
      <c r="U39" s="200">
        <f t="shared" si="2"/>
        <v>60196276.928767234</v>
      </c>
      <c r="W39" s="198" t="s">
        <v>33</v>
      </c>
      <c r="X39" s="199">
        <f>+M39+'1ER SEMESTRE'!X39</f>
        <v>43153189.370418064</v>
      </c>
      <c r="Y39" s="199">
        <f>+N39+'1ER SEMESTRE'!Y39</f>
        <v>5687418.3414224433</v>
      </c>
      <c r="Z39" s="199">
        <f>+O39+'1ER SEMESTRE'!Z39</f>
        <v>2242622.7917883508</v>
      </c>
      <c r="AA39" s="199">
        <f>+P39+'1ER SEMESTRE'!AA39</f>
        <v>2159440.0023502717</v>
      </c>
      <c r="AB39" s="199">
        <f>+Q39+'1ER SEMESTRE'!AB39</f>
        <v>173355.85182425159</v>
      </c>
      <c r="AC39" s="199">
        <f>+R39+'1ER SEMESTRE'!AC39</f>
        <v>1601107.5108407636</v>
      </c>
      <c r="AD39" s="199">
        <f>+S39+'1ER SEMESTRE'!AD39</f>
        <v>300630.19807993312</v>
      </c>
      <c r="AE39" s="199">
        <f>+T39+'1ER SEMESTRE'!AE39</f>
        <v>2306129.5110233729</v>
      </c>
      <c r="AF39" s="200">
        <f t="shared" si="3"/>
        <v>57623893.577747464</v>
      </c>
      <c r="AH39" s="198" t="s">
        <v>33</v>
      </c>
      <c r="AI39" s="199">
        <f t="shared" si="4"/>
        <v>99407381.336642459</v>
      </c>
      <c r="AJ39" s="199">
        <f t="shared" si="5"/>
        <v>13322865.118303124</v>
      </c>
      <c r="AK39" s="199">
        <f t="shared" si="6"/>
        <v>4200381.6690024156</v>
      </c>
      <c r="AL39" s="199">
        <f t="shared" si="7"/>
        <v>4471531.451991736</v>
      </c>
      <c r="AM39" s="199">
        <f t="shared" si="8"/>
        <v>358314.53022005304</v>
      </c>
      <c r="AN39" s="199">
        <f t="shared" si="9"/>
        <v>3296860.0091041732</v>
      </c>
      <c r="AO39" s="199">
        <f t="shared" si="10"/>
        <v>624112.9856444234</v>
      </c>
      <c r="AP39" s="199">
        <f t="shared" si="11"/>
        <v>4767605.9743812801</v>
      </c>
      <c r="AQ39" s="200">
        <f t="shared" si="12"/>
        <v>130449053.07528967</v>
      </c>
      <c r="AS39" s="198" t="s">
        <v>33</v>
      </c>
      <c r="AT39" s="199">
        <f>+'Part 2017'!O$18*'COEF 2DO SEM'!$N39</f>
        <v>99407381.336642459</v>
      </c>
      <c r="AU39" s="199">
        <f>+'Part 2017'!O$19*'COEF 2DO SEM'!$N39</f>
        <v>13322865.118303122</v>
      </c>
      <c r="AV39" s="199">
        <f>+'Part 2017'!O$20*'COEF 2DO SEM'!$N39</f>
        <v>4200381.6690024156</v>
      </c>
      <c r="AW39" s="199">
        <f>+'Part 2017'!O$21*'COEF 2DO SEM'!$N39</f>
        <v>4471531.451991736</v>
      </c>
      <c r="AX39" s="199">
        <f>+'Part 2017'!O$22*'COEF 2DO SEM'!$N39</f>
        <v>358314.53022005298</v>
      </c>
      <c r="AY39" s="199">
        <f>+'Part 2017'!O$23*'COEF 2DO SEM'!$N39</f>
        <v>3296860.0091041732</v>
      </c>
      <c r="AZ39" s="199">
        <f>+'Part 2017'!O$24*'COEF 2DO SEM'!$N39</f>
        <v>624112.9856444234</v>
      </c>
      <c r="BA39" s="199">
        <f>+'Part 2017'!O$25*'COEF 2DO SEM'!$N39</f>
        <v>4767605.9743812801</v>
      </c>
      <c r="BB39" s="200">
        <f t="shared" si="13"/>
        <v>130449053.07528967</v>
      </c>
    </row>
    <row r="40" spans="1:54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1"/>
        <v>14512536.625835836</v>
      </c>
      <c r="L40" s="198" t="s">
        <v>34</v>
      </c>
      <c r="M40" s="199">
        <f>+'Part 2017'!L$18*'COEF 2DO SEM'!N40</f>
        <v>9082081.4671872649</v>
      </c>
      <c r="N40" s="199">
        <f>+'Part 2017'!L$19*'COEF 2DO SEM'!N40</f>
        <v>1198555.3621399319</v>
      </c>
      <c r="O40" s="199">
        <f>+'Part 2017'!L$20*'COEF 2DO SEM'!N40</f>
        <v>465122.45270447497</v>
      </c>
      <c r="P40" s="199">
        <f>+'Part 2017'!L$21*'COEF 2DO SEM'!N40</f>
        <v>450904.50468069123</v>
      </c>
      <c r="Q40" s="199">
        <f>+'Part 2017'!L$22*'COEF 2DO SEM'!N40</f>
        <v>36193.148301441513</v>
      </c>
      <c r="R40" s="199">
        <f>+'Part 2017'!L$23*'COEF 2DO SEM'!N40</f>
        <v>334189.46275595989</v>
      </c>
      <c r="S40" s="199">
        <f>+'Part 2017'!L$24*'COEF 2DO SEM'!N40</f>
        <v>62784.833038436773</v>
      </c>
      <c r="T40" s="199">
        <f>+'Part 2017'!L$25*'COEF 2DO SEM'!N40</f>
        <v>481479.64860171144</v>
      </c>
      <c r="U40" s="200">
        <f t="shared" si="2"/>
        <v>12111310.879409909</v>
      </c>
      <c r="W40" s="198" t="s">
        <v>34</v>
      </c>
      <c r="X40" s="199">
        <f>+M40+'1ER SEMESTRE'!X40</f>
        <v>8790179.6787830908</v>
      </c>
      <c r="Y40" s="199">
        <f>+N40+'1ER SEMESTRE'!Y40</f>
        <v>1158935.1935527704</v>
      </c>
      <c r="Z40" s="199">
        <f>+O40+'1ER SEMESTRE'!Z40</f>
        <v>454963.68413010723</v>
      </c>
      <c r="AA40" s="199">
        <f>+P40+'1ER SEMESTRE'!AA40</f>
        <v>438907.11203287647</v>
      </c>
      <c r="AB40" s="199">
        <f>+Q40+'1ER SEMESTRE'!AB40</f>
        <v>35233.401709809325</v>
      </c>
      <c r="AC40" s="199">
        <f>+R40+'1ER SEMESTRE'!AC40</f>
        <v>325390.23962906591</v>
      </c>
      <c r="AD40" s="199">
        <f>+S40+'1ER SEMESTRE'!AD40</f>
        <v>61106.287833045928</v>
      </c>
      <c r="AE40" s="199">
        <f>+T40+'1ER SEMESTRE'!AE40</f>
        <v>468707.1003407684</v>
      </c>
      <c r="AF40" s="200">
        <f t="shared" si="3"/>
        <v>11733422.698011536</v>
      </c>
      <c r="AH40" s="198" t="s">
        <v>34</v>
      </c>
      <c r="AI40" s="199">
        <f t="shared" si="4"/>
        <v>20000467.811336845</v>
      </c>
      <c r="AJ40" s="199">
        <f t="shared" si="5"/>
        <v>2680520.6149735199</v>
      </c>
      <c r="AK40" s="199">
        <f t="shared" si="6"/>
        <v>845104.2290482854</v>
      </c>
      <c r="AL40" s="199">
        <f t="shared" si="7"/>
        <v>899658.75441460102</v>
      </c>
      <c r="AM40" s="199">
        <f t="shared" si="8"/>
        <v>72091.811811552383</v>
      </c>
      <c r="AN40" s="199">
        <f t="shared" si="9"/>
        <v>663318.37338386965</v>
      </c>
      <c r="AO40" s="199">
        <f t="shared" si="10"/>
        <v>125569.66607687355</v>
      </c>
      <c r="AP40" s="199">
        <f t="shared" si="11"/>
        <v>959228.06280182686</v>
      </c>
      <c r="AQ40" s="200">
        <f t="shared" si="12"/>
        <v>26245959.323847368</v>
      </c>
      <c r="AS40" s="198" t="s">
        <v>34</v>
      </c>
      <c r="AT40" s="199">
        <f>+'Part 2017'!O$18*'COEF 2DO SEM'!$N40</f>
        <v>20000467.811336845</v>
      </c>
      <c r="AU40" s="199">
        <f>+'Part 2017'!O$19*'COEF 2DO SEM'!$N40</f>
        <v>2680520.6149735199</v>
      </c>
      <c r="AV40" s="199">
        <f>+'Part 2017'!O$20*'COEF 2DO SEM'!$N40</f>
        <v>845104.2290482854</v>
      </c>
      <c r="AW40" s="199">
        <f>+'Part 2017'!O$21*'COEF 2DO SEM'!$N40</f>
        <v>899658.75441460102</v>
      </c>
      <c r="AX40" s="199">
        <f>+'Part 2017'!O$22*'COEF 2DO SEM'!$N40</f>
        <v>72091.811811552383</v>
      </c>
      <c r="AY40" s="199">
        <f>+'Part 2017'!O$23*'COEF 2DO SEM'!$N40</f>
        <v>663318.37338386965</v>
      </c>
      <c r="AZ40" s="199">
        <f>+'Part 2017'!O$24*'COEF 2DO SEM'!$N40</f>
        <v>125569.66607687355</v>
      </c>
      <c r="BA40" s="199">
        <f>+'Part 2017'!O$25*'COEF 2DO SEM'!$N40</f>
        <v>959228.06280182686</v>
      </c>
      <c r="BB40" s="200">
        <f t="shared" si="13"/>
        <v>26245959.323847368</v>
      </c>
    </row>
    <row r="41" spans="1:54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1"/>
        <v>13378091.592017347</v>
      </c>
      <c r="L41" s="198" t="s">
        <v>35</v>
      </c>
      <c r="M41" s="199">
        <f>+'Part 2017'!L$18*'COEF 2DO SEM'!N41</f>
        <v>8552512.8737283703</v>
      </c>
      <c r="N41" s="199">
        <f>+'Part 2017'!L$19*'COEF 2DO SEM'!N41</f>
        <v>1128668.5988903139</v>
      </c>
      <c r="O41" s="199">
        <f>+'Part 2017'!L$20*'COEF 2DO SEM'!N41</f>
        <v>438001.55052420154</v>
      </c>
      <c r="P41" s="199">
        <f>+'Part 2017'!L$21*'COEF 2DO SEM'!N41</f>
        <v>424612.63918810111</v>
      </c>
      <c r="Q41" s="199">
        <f>+'Part 2017'!L$22*'COEF 2DO SEM'!N41</f>
        <v>34082.756018781271</v>
      </c>
      <c r="R41" s="199">
        <f>+'Part 2017'!L$23*'COEF 2DO SEM'!N41</f>
        <v>314703.15398633957</v>
      </c>
      <c r="S41" s="199">
        <f>+'Part 2017'!L$24*'COEF 2DO SEM'!N41</f>
        <v>59123.901803362336</v>
      </c>
      <c r="T41" s="199">
        <f>+'Part 2017'!L$25*'COEF 2DO SEM'!N41</f>
        <v>453404.97197496035</v>
      </c>
      <c r="U41" s="200">
        <f t="shared" si="2"/>
        <v>11405110.446114432</v>
      </c>
      <c r="W41" s="198" t="s">
        <v>35</v>
      </c>
      <c r="X41" s="199">
        <f>+M41+'1ER SEMESTRE'!X41</f>
        <v>8500277.3451429494</v>
      </c>
      <c r="Y41" s="199">
        <f>+N41+'1ER SEMESTRE'!Y41</f>
        <v>1121578.6099590771</v>
      </c>
      <c r="Z41" s="199">
        <f>+O41+'1ER SEMESTRE'!Z41</f>
        <v>436183.64920485672</v>
      </c>
      <c r="AA41" s="199">
        <f>+P41+'1ER SEMESTRE'!AA41</f>
        <v>422465.7179580821</v>
      </c>
      <c r="AB41" s="199">
        <f>+Q41+'1ER SEMESTRE'!AB41</f>
        <v>33911.010340907771</v>
      </c>
      <c r="AC41" s="199">
        <f>+R41+'1ER SEMESTRE'!AC41</f>
        <v>313128.54194409354</v>
      </c>
      <c r="AD41" s="199">
        <f>+S41+'1ER SEMESTRE'!AD41</f>
        <v>58823.527843553937</v>
      </c>
      <c r="AE41" s="199">
        <f>+T41+'1ER SEMESTRE'!AE41</f>
        <v>451119.3374352043</v>
      </c>
      <c r="AF41" s="200">
        <f t="shared" si="3"/>
        <v>11337487.739828726</v>
      </c>
      <c r="AH41" s="198" t="s">
        <v>35</v>
      </c>
      <c r="AI41" s="199">
        <f t="shared" si="4"/>
        <v>18834257.219014354</v>
      </c>
      <c r="AJ41" s="199">
        <f t="shared" si="5"/>
        <v>2524221.6941878283</v>
      </c>
      <c r="AK41" s="199">
        <f t="shared" si="6"/>
        <v>795826.90649616031</v>
      </c>
      <c r="AL41" s="199">
        <f t="shared" si="7"/>
        <v>847200.40300147806</v>
      </c>
      <c r="AM41" s="199">
        <f t="shared" si="8"/>
        <v>67888.198408735072</v>
      </c>
      <c r="AN41" s="199">
        <f t="shared" si="9"/>
        <v>624640.83241735725</v>
      </c>
      <c r="AO41" s="199">
        <f t="shared" si="10"/>
        <v>118247.80360672467</v>
      </c>
      <c r="AP41" s="199">
        <f t="shared" si="11"/>
        <v>903296.27471343125</v>
      </c>
      <c r="AQ41" s="200">
        <f t="shared" si="12"/>
        <v>24715579.33184607</v>
      </c>
      <c r="AS41" s="198" t="s">
        <v>35</v>
      </c>
      <c r="AT41" s="199">
        <f>+'Part 2017'!O$18*'COEF 2DO SEM'!$N41</f>
        <v>18834257.219014358</v>
      </c>
      <c r="AU41" s="199">
        <f>+'Part 2017'!O$19*'COEF 2DO SEM'!$N41</f>
        <v>2524221.6941878283</v>
      </c>
      <c r="AV41" s="199">
        <f>+'Part 2017'!O$20*'COEF 2DO SEM'!$N41</f>
        <v>795826.90649616031</v>
      </c>
      <c r="AW41" s="199">
        <f>+'Part 2017'!O$21*'COEF 2DO SEM'!$N41</f>
        <v>847200.40300147794</v>
      </c>
      <c r="AX41" s="199">
        <f>+'Part 2017'!O$22*'COEF 2DO SEM'!$N41</f>
        <v>67888.198408735072</v>
      </c>
      <c r="AY41" s="199">
        <f>+'Part 2017'!O$23*'COEF 2DO SEM'!$N41</f>
        <v>624640.83241735725</v>
      </c>
      <c r="AZ41" s="199">
        <f>+'Part 2017'!O$24*'COEF 2DO SEM'!$N41</f>
        <v>118247.80360672467</v>
      </c>
      <c r="BA41" s="199">
        <f>+'Part 2017'!O$25*'COEF 2DO SEM'!$N41</f>
        <v>903296.27471343114</v>
      </c>
      <c r="BB41" s="200">
        <f t="shared" si="13"/>
        <v>24715579.33184607</v>
      </c>
    </row>
    <row r="42" spans="1:54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1"/>
        <v>15682190.080363661</v>
      </c>
      <c r="L42" s="198" t="s">
        <v>36</v>
      </c>
      <c r="M42" s="199">
        <f>+'Part 2017'!L$18*'COEF 2DO SEM'!N42</f>
        <v>9720512.0241356697</v>
      </c>
      <c r="N42" s="199">
        <f>+'Part 2017'!L$19*'COEF 2DO SEM'!N42</f>
        <v>1282808.5556560957</v>
      </c>
      <c r="O42" s="199">
        <f>+'Part 2017'!L$20*'COEF 2DO SEM'!N42</f>
        <v>497818.52437066444</v>
      </c>
      <c r="P42" s="199">
        <f>+'Part 2017'!L$21*'COEF 2DO SEM'!N42</f>
        <v>482601.11686082761</v>
      </c>
      <c r="Q42" s="199">
        <f>+'Part 2017'!L$22*'COEF 2DO SEM'!N42</f>
        <v>38737.368138192411</v>
      </c>
      <c r="R42" s="199">
        <f>+'Part 2017'!L$23*'COEF 2DO SEM'!N42</f>
        <v>357681.51858087338</v>
      </c>
      <c r="S42" s="199">
        <f>+'Part 2017'!L$24*'COEF 2DO SEM'!N42</f>
        <v>67198.331867913337</v>
      </c>
      <c r="T42" s="199">
        <f>+'Part 2017'!L$25*'COEF 2DO SEM'!N42</f>
        <v>515325.55951174785</v>
      </c>
      <c r="U42" s="200">
        <f t="shared" si="2"/>
        <v>12962682.999121983</v>
      </c>
      <c r="W42" s="198" t="s">
        <v>36</v>
      </c>
      <c r="X42" s="199">
        <f>+M42+'1ER SEMESTRE'!X42</f>
        <v>9292619.7889571954</v>
      </c>
      <c r="Y42" s="199">
        <f>+N42+'1ER SEMESTRE'!Y42</f>
        <v>1224730.2458670691</v>
      </c>
      <c r="Z42" s="199">
        <f>+O42+'1ER SEMESTRE'!Z42</f>
        <v>482927.01508697233</v>
      </c>
      <c r="AA42" s="199">
        <f>+P42+'1ER SEMESTRE'!AA42</f>
        <v>465014.41009738983</v>
      </c>
      <c r="AB42" s="199">
        <f>+Q42+'1ER SEMESTRE'!AB42</f>
        <v>37330.497298025439</v>
      </c>
      <c r="AC42" s="199">
        <f>+R42+'1ER SEMESTRE'!AC42</f>
        <v>344782.93624540814</v>
      </c>
      <c r="AD42" s="199">
        <f>+S42+'1ER SEMESTRE'!AD42</f>
        <v>64737.790383363346</v>
      </c>
      <c r="AE42" s="199">
        <f>+T42+'1ER SEMESTRE'!AE42</f>
        <v>496602.56965211569</v>
      </c>
      <c r="AF42" s="200">
        <f t="shared" si="3"/>
        <v>12408745.25358754</v>
      </c>
      <c r="AH42" s="198" t="s">
        <v>36</v>
      </c>
      <c r="AI42" s="199">
        <f t="shared" si="4"/>
        <v>21406413.116953552</v>
      </c>
      <c r="AJ42" s="199">
        <f t="shared" si="5"/>
        <v>2868949.4762771861</v>
      </c>
      <c r="AK42" s="199">
        <f t="shared" si="6"/>
        <v>904511.35566128255</v>
      </c>
      <c r="AL42" s="199">
        <f t="shared" si="7"/>
        <v>962900.8252680247</v>
      </c>
      <c r="AM42" s="199">
        <f t="shared" si="8"/>
        <v>77159.550493764764</v>
      </c>
      <c r="AN42" s="199">
        <f t="shared" si="9"/>
        <v>709946.75037911884</v>
      </c>
      <c r="AO42" s="199">
        <f t="shared" si="10"/>
        <v>134396.66373582667</v>
      </c>
      <c r="AP42" s="199">
        <f t="shared" si="11"/>
        <v>1026657.5951824444</v>
      </c>
      <c r="AQ42" s="200">
        <f t="shared" si="12"/>
        <v>28090935.333951205</v>
      </c>
      <c r="AS42" s="198" t="s">
        <v>36</v>
      </c>
      <c r="AT42" s="199">
        <f>+'Part 2017'!O$18*'COEF 2DO SEM'!$N42</f>
        <v>21406413.116953552</v>
      </c>
      <c r="AU42" s="199">
        <f>+'Part 2017'!O$19*'COEF 2DO SEM'!$N42</f>
        <v>2868949.4762771861</v>
      </c>
      <c r="AV42" s="199">
        <f>+'Part 2017'!O$20*'COEF 2DO SEM'!$N42</f>
        <v>904511.35566128267</v>
      </c>
      <c r="AW42" s="199">
        <f>+'Part 2017'!O$21*'COEF 2DO SEM'!$N42</f>
        <v>962900.82526802458</v>
      </c>
      <c r="AX42" s="199">
        <f>+'Part 2017'!O$22*'COEF 2DO SEM'!$N42</f>
        <v>77159.550493764764</v>
      </c>
      <c r="AY42" s="199">
        <f>+'Part 2017'!O$23*'COEF 2DO SEM'!$N42</f>
        <v>709946.75037911884</v>
      </c>
      <c r="AZ42" s="199">
        <f>+'Part 2017'!O$24*'COEF 2DO SEM'!$N42</f>
        <v>134396.66373582667</v>
      </c>
      <c r="BA42" s="199">
        <f>+'Part 2017'!O$25*'COEF 2DO SEM'!$N42</f>
        <v>1026657.5951824444</v>
      </c>
      <c r="BB42" s="200">
        <f t="shared" si="13"/>
        <v>28090935.333951205</v>
      </c>
    </row>
    <row r="43" spans="1:54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1"/>
        <v>22089044.501084786</v>
      </c>
      <c r="L43" s="198" t="s">
        <v>37</v>
      </c>
      <c r="M43" s="199">
        <f>+'Part 2017'!L$18*'COEF 2DO SEM'!N43</f>
        <v>13691762.539169746</v>
      </c>
      <c r="N43" s="199">
        <f>+'Part 2017'!L$19*'COEF 2DO SEM'!N43</f>
        <v>1806891.4562986027</v>
      </c>
      <c r="O43" s="199">
        <f>+'Part 2017'!L$20*'COEF 2DO SEM'!N43</f>
        <v>701198.97042039747</v>
      </c>
      <c r="P43" s="199">
        <f>+'Part 2017'!L$21*'COEF 2DO SEM'!N43</f>
        <v>679764.59231674077</v>
      </c>
      <c r="Q43" s="199">
        <f>+'Part 2017'!L$22*'COEF 2DO SEM'!N43</f>
        <v>54563.262163928157</v>
      </c>
      <c r="R43" s="199">
        <f>+'Part 2017'!L$23*'COEF 2DO SEM'!N43</f>
        <v>503809.92327350244</v>
      </c>
      <c r="S43" s="199">
        <f>+'Part 2017'!L$24*'COEF 2DO SEM'!N43</f>
        <v>94651.76326918877</v>
      </c>
      <c r="T43" s="199">
        <f>+'Part 2017'!L$25*'COEF 2DO SEM'!N43</f>
        <v>725858.38829071564</v>
      </c>
      <c r="U43" s="200">
        <f t="shared" si="2"/>
        <v>18258500.895202823</v>
      </c>
      <c r="W43" s="198" t="s">
        <v>37</v>
      </c>
      <c r="X43" s="199">
        <f>+M43+'1ER SEMESTRE'!X43</f>
        <v>13089057.778158024</v>
      </c>
      <c r="Y43" s="199">
        <f>+N43+'1ER SEMESTRE'!Y43</f>
        <v>1725085.6394513776</v>
      </c>
      <c r="Z43" s="199">
        <f>+O43+'1ER SEMESTRE'!Z43</f>
        <v>680223.63409491361</v>
      </c>
      <c r="AA43" s="199">
        <f>+P43+'1ER SEMESTRE'!AA43</f>
        <v>654992.95351282577</v>
      </c>
      <c r="AB43" s="199">
        <f>+Q43+'1ER SEMESTRE'!AB43</f>
        <v>52581.623602191874</v>
      </c>
      <c r="AC43" s="199">
        <f>+R43+'1ER SEMESTRE'!AC43</f>
        <v>485641.7109416193</v>
      </c>
      <c r="AD43" s="199">
        <f>+S43+'1ER SEMESTRE'!AD43</f>
        <v>91185.983931579205</v>
      </c>
      <c r="AE43" s="199">
        <f>+T43+'1ER SEMESTRE'!AE43</f>
        <v>699486.24549156486</v>
      </c>
      <c r="AF43" s="200">
        <f t="shared" si="3"/>
        <v>17478255.569184095</v>
      </c>
      <c r="AH43" s="198" t="s">
        <v>37</v>
      </c>
      <c r="AI43" s="199">
        <f t="shared" si="4"/>
        <v>30151860.774922263</v>
      </c>
      <c r="AJ43" s="199">
        <f t="shared" si="5"/>
        <v>4041039.6971403807</v>
      </c>
      <c r="AK43" s="199">
        <f t="shared" si="6"/>
        <v>1274043.4521295689</v>
      </c>
      <c r="AL43" s="199">
        <f t="shared" si="7"/>
        <v>1356287.551067831</v>
      </c>
      <c r="AM43" s="199">
        <f t="shared" si="8"/>
        <v>108682.57149073816</v>
      </c>
      <c r="AN43" s="199">
        <f t="shared" si="9"/>
        <v>999990.77183492668</v>
      </c>
      <c r="AO43" s="199">
        <f t="shared" si="10"/>
        <v>189303.52653837754</v>
      </c>
      <c r="AP43" s="199">
        <f t="shared" si="11"/>
        <v>1446091.7251447968</v>
      </c>
      <c r="AQ43" s="200">
        <f t="shared" si="12"/>
        <v>39567300.070268884</v>
      </c>
      <c r="AS43" s="198" t="s">
        <v>37</v>
      </c>
      <c r="AT43" s="199">
        <f>+'Part 2017'!O$18*'COEF 2DO SEM'!$N43</f>
        <v>30151860.774922267</v>
      </c>
      <c r="AU43" s="199">
        <f>+'Part 2017'!O$19*'COEF 2DO SEM'!$N43</f>
        <v>4041039.6971403807</v>
      </c>
      <c r="AV43" s="199">
        <f>+'Part 2017'!O$20*'COEF 2DO SEM'!$N43</f>
        <v>1274043.4521295689</v>
      </c>
      <c r="AW43" s="199">
        <f>+'Part 2017'!O$21*'COEF 2DO SEM'!$N43</f>
        <v>1356287.551067831</v>
      </c>
      <c r="AX43" s="199">
        <f>+'Part 2017'!O$22*'COEF 2DO SEM'!$N43</f>
        <v>108682.57149073816</v>
      </c>
      <c r="AY43" s="199">
        <f>+'Part 2017'!O$23*'COEF 2DO SEM'!$N43</f>
        <v>999990.77183492668</v>
      </c>
      <c r="AZ43" s="199">
        <f>+'Part 2017'!O$24*'COEF 2DO SEM'!$N43</f>
        <v>189303.52653837754</v>
      </c>
      <c r="BA43" s="199">
        <f>+'Part 2017'!O$25*'COEF 2DO SEM'!$N43</f>
        <v>1446091.7251447968</v>
      </c>
      <c r="BB43" s="200">
        <f t="shared" si="13"/>
        <v>39567300.070268884</v>
      </c>
    </row>
    <row r="44" spans="1:54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1"/>
        <v>51822938.208758242</v>
      </c>
      <c r="L44" s="198" t="s">
        <v>38</v>
      </c>
      <c r="M44" s="199">
        <f>+'Part 2017'!L$18*'COEF 2DO SEM'!N44</f>
        <v>32122139.280471772</v>
      </c>
      <c r="N44" s="199">
        <f>+'Part 2017'!L$19*'COEF 2DO SEM'!N44</f>
        <v>4239134.2135734819</v>
      </c>
      <c r="O44" s="199">
        <f>+'Part 2017'!L$20*'COEF 2DO SEM'!N44</f>
        <v>1645077.5367108611</v>
      </c>
      <c r="P44" s="199">
        <f>+'Part 2017'!L$21*'COEF 2DO SEM'!N44</f>
        <v>1594790.5063255311</v>
      </c>
      <c r="Q44" s="199">
        <f>+'Part 2017'!L$22*'COEF 2DO SEM'!N44</f>
        <v>128010.45167212468</v>
      </c>
      <c r="R44" s="199">
        <f>+'Part 2017'!L$23*'COEF 2DO SEM'!N44</f>
        <v>1181984.6042448666</v>
      </c>
      <c r="S44" s="199">
        <f>+'Part 2017'!L$24*'COEF 2DO SEM'!N44</f>
        <v>222061.77723116515</v>
      </c>
      <c r="T44" s="199">
        <f>+'Part 2017'!L$25*'COEF 2DO SEM'!N44</f>
        <v>1702930.8082045508</v>
      </c>
      <c r="U44" s="200">
        <f t="shared" si="2"/>
        <v>42836129.17843435</v>
      </c>
      <c r="W44" s="198" t="s">
        <v>38</v>
      </c>
      <c r="X44" s="199">
        <f>+M44+'1ER SEMESTRE'!X44</f>
        <v>30708138.254465364</v>
      </c>
      <c r="Y44" s="199">
        <f>+N44+'1ER SEMESTRE'!Y44</f>
        <v>4047210.2129050707</v>
      </c>
      <c r="Z44" s="199">
        <f>+O44+'1ER SEMESTRE'!Z44</f>
        <v>1595867.4607272628</v>
      </c>
      <c r="AA44" s="199">
        <f>+P44+'1ER SEMESTRE'!AA44</f>
        <v>1536673.9541585995</v>
      </c>
      <c r="AB44" s="199">
        <f>+Q44+'1ER SEMESTRE'!AB44</f>
        <v>123361.34461220143</v>
      </c>
      <c r="AC44" s="199">
        <f>+R44+'1ER SEMESTRE'!AC44</f>
        <v>1139360.3003736627</v>
      </c>
      <c r="AD44" s="199">
        <f>+S44+'1ER SEMESTRE'!AD44</f>
        <v>213930.73885830521</v>
      </c>
      <c r="AE44" s="199">
        <f>+T44+'1ER SEMESTRE'!AE44</f>
        <v>1641059.3258665155</v>
      </c>
      <c r="AF44" s="200">
        <f t="shared" si="3"/>
        <v>41005601.591966979</v>
      </c>
      <c r="AH44" s="198" t="s">
        <v>38</v>
      </c>
      <c r="AI44" s="199">
        <f t="shared" si="4"/>
        <v>70739049.746635318</v>
      </c>
      <c r="AJ44" s="199">
        <f t="shared" si="5"/>
        <v>9480652.2986433655</v>
      </c>
      <c r="AK44" s="199">
        <f t="shared" si="6"/>
        <v>2989023.5900308518</v>
      </c>
      <c r="AL44" s="199">
        <f t="shared" si="7"/>
        <v>3181975.8409579229</v>
      </c>
      <c r="AM44" s="199">
        <f t="shared" si="8"/>
        <v>254979.34899161779</v>
      </c>
      <c r="AN44" s="199">
        <f t="shared" si="9"/>
        <v>2346070.6947095371</v>
      </c>
      <c r="AO44" s="199">
        <f t="shared" si="10"/>
        <v>444123.5544623303</v>
      </c>
      <c r="AP44" s="199">
        <f t="shared" si="11"/>
        <v>3392664.7262942991</v>
      </c>
      <c r="AQ44" s="200">
        <f t="shared" si="12"/>
        <v>92828539.800725237</v>
      </c>
      <c r="AS44" s="198" t="s">
        <v>38</v>
      </c>
      <c r="AT44" s="199">
        <f>+'Part 2017'!O$18*'COEF 2DO SEM'!$N44</f>
        <v>70739049.746635318</v>
      </c>
      <c r="AU44" s="199">
        <f>+'Part 2017'!O$19*'COEF 2DO SEM'!$N44</f>
        <v>9480652.2986433655</v>
      </c>
      <c r="AV44" s="199">
        <f>+'Part 2017'!O$20*'COEF 2DO SEM'!$N44</f>
        <v>2989023.5900308518</v>
      </c>
      <c r="AW44" s="199">
        <f>+'Part 2017'!O$21*'COEF 2DO SEM'!$N44</f>
        <v>3181975.8409579229</v>
      </c>
      <c r="AX44" s="199">
        <f>+'Part 2017'!O$22*'COEF 2DO SEM'!$N44</f>
        <v>254979.34899161782</v>
      </c>
      <c r="AY44" s="199">
        <f>+'Part 2017'!O$23*'COEF 2DO SEM'!$N44</f>
        <v>2346070.6947095376</v>
      </c>
      <c r="AZ44" s="199">
        <f>+'Part 2017'!O$24*'COEF 2DO SEM'!$N44</f>
        <v>444123.5544623303</v>
      </c>
      <c r="BA44" s="199">
        <f>+'Part 2017'!O$25*'COEF 2DO SEM'!$N44</f>
        <v>3392664.7262942991</v>
      </c>
      <c r="BB44" s="200">
        <f t="shared" si="13"/>
        <v>92828539.800725237</v>
      </c>
    </row>
    <row r="45" spans="1:54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1"/>
        <v>912179692.93515623</v>
      </c>
      <c r="L45" s="198" t="s">
        <v>39</v>
      </c>
      <c r="M45" s="199">
        <f>+'Part 2017'!L$18*'COEF 2DO SEM'!N45</f>
        <v>597713935.82682848</v>
      </c>
      <c r="N45" s="199">
        <f>+'Part 2017'!L$19*'COEF 2DO SEM'!N45</f>
        <v>78879852.091095209</v>
      </c>
      <c r="O45" s="199">
        <f>+'Part 2017'!L$20*'COEF 2DO SEM'!N45</f>
        <v>30610843.213843115</v>
      </c>
      <c r="P45" s="199">
        <f>+'Part 2017'!L$21*'COEF 2DO SEM'!N45</f>
        <v>29675125.371696409</v>
      </c>
      <c r="Q45" s="199">
        <f>+'Part 2017'!L$22*'COEF 2DO SEM'!N45</f>
        <v>2381959.3778559794</v>
      </c>
      <c r="R45" s="199">
        <f>+'Part 2017'!L$23*'COEF 2DO SEM'!N45</f>
        <v>21993823.752561085</v>
      </c>
      <c r="S45" s="199">
        <f>+'Part 2017'!L$24*'COEF 2DO SEM'!N45</f>
        <v>4132023.0171043184</v>
      </c>
      <c r="T45" s="199">
        <f>+'Part 2017'!L$25*'COEF 2DO SEM'!N45</f>
        <v>31687350.176938612</v>
      </c>
      <c r="U45" s="200">
        <f t="shared" si="2"/>
        <v>797074912.82792318</v>
      </c>
      <c r="W45" s="198" t="s">
        <v>39</v>
      </c>
      <c r="X45" s="199">
        <f>+M45+'1ER SEMESTRE'!X45</f>
        <v>611661392.12301648</v>
      </c>
      <c r="Y45" s="199">
        <f>+N45+'1ER SEMESTRE'!Y45</f>
        <v>80772956.52474086</v>
      </c>
      <c r="Z45" s="199">
        <f>+O45+'1ER SEMESTRE'!Z45</f>
        <v>31096242.70895651</v>
      </c>
      <c r="AA45" s="199">
        <f>+P45+'1ER SEMESTRE'!AA45</f>
        <v>30248376.774294566</v>
      </c>
      <c r="AB45" s="199">
        <f>+Q45+'1ER SEMESTRE'!AB45</f>
        <v>2427817.3484953055</v>
      </c>
      <c r="AC45" s="199">
        <f>+R45+'1ER SEMESTRE'!AC45</f>
        <v>22414262.355125692</v>
      </c>
      <c r="AD45" s="199">
        <f>+S45+'1ER SEMESTRE'!AD45</f>
        <v>4212226.1430301815</v>
      </c>
      <c r="AE45" s="199">
        <f>+T45+'1ER SEMESTRE'!AE45</f>
        <v>32297639.54732709</v>
      </c>
      <c r="AF45" s="200">
        <f t="shared" si="3"/>
        <v>815130913.52498662</v>
      </c>
      <c r="AH45" s="198" t="s">
        <v>39</v>
      </c>
      <c r="AI45" s="199">
        <f t="shared" si="4"/>
        <v>1316279575.0162196</v>
      </c>
      <c r="AJ45" s="199">
        <f t="shared" si="5"/>
        <v>176411600.42764652</v>
      </c>
      <c r="AK45" s="199">
        <f t="shared" si="6"/>
        <v>55618370.827583864</v>
      </c>
      <c r="AL45" s="199">
        <f t="shared" si="7"/>
        <v>59208737.220098048</v>
      </c>
      <c r="AM45" s="199">
        <f t="shared" si="8"/>
        <v>4744537.9932399075</v>
      </c>
      <c r="AN45" s="199">
        <f t="shared" si="9"/>
        <v>43654600.225063965</v>
      </c>
      <c r="AO45" s="199">
        <f t="shared" si="10"/>
        <v>8264046.0342086367</v>
      </c>
      <c r="AP45" s="199">
        <f t="shared" si="11"/>
        <v>63129138.716082193</v>
      </c>
      <c r="AQ45" s="200">
        <f t="shared" si="12"/>
        <v>1727310606.4601426</v>
      </c>
      <c r="AS45" s="198" t="s">
        <v>39</v>
      </c>
      <c r="AT45" s="199">
        <f>+'Part 2017'!O$18*'COEF 2DO SEM'!$N45</f>
        <v>1316279575.0162199</v>
      </c>
      <c r="AU45" s="199">
        <f>+'Part 2017'!O$19*'COEF 2DO SEM'!$N45</f>
        <v>176411600.42764649</v>
      </c>
      <c r="AV45" s="199">
        <f>+'Part 2017'!O$20*'COEF 2DO SEM'!$N45</f>
        <v>55618370.827583857</v>
      </c>
      <c r="AW45" s="199">
        <f>+'Part 2017'!O$21*'COEF 2DO SEM'!$N45</f>
        <v>59208737.220098041</v>
      </c>
      <c r="AX45" s="199">
        <f>+'Part 2017'!O$22*'COEF 2DO SEM'!$N45</f>
        <v>4744537.9932399075</v>
      </c>
      <c r="AY45" s="199">
        <f>+'Part 2017'!O$23*'COEF 2DO SEM'!$N45</f>
        <v>43654600.225063972</v>
      </c>
      <c r="AZ45" s="199">
        <f>+'Part 2017'!O$24*'COEF 2DO SEM'!$N45</f>
        <v>8264046.0342086367</v>
      </c>
      <c r="BA45" s="199">
        <f>+'Part 2017'!O$25*'COEF 2DO SEM'!$N45</f>
        <v>63129138.716082193</v>
      </c>
      <c r="BB45" s="200">
        <f t="shared" si="13"/>
        <v>1727310606.4601426</v>
      </c>
    </row>
    <row r="46" spans="1:54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1"/>
        <v>5538966.8441832252</v>
      </c>
      <c r="L46" s="198" t="s">
        <v>40</v>
      </c>
      <c r="M46" s="199">
        <f>+'Part 2017'!L$18*'COEF 2DO SEM'!N46</f>
        <v>3433295.5750606037</v>
      </c>
      <c r="N46" s="199">
        <f>+'Part 2017'!L$19*'COEF 2DO SEM'!N46</f>
        <v>453089.39764164085</v>
      </c>
      <c r="O46" s="199">
        <f>+'Part 2017'!L$20*'COEF 2DO SEM'!N46</f>
        <v>175830.05222988519</v>
      </c>
      <c r="P46" s="199">
        <f>+'Part 2017'!L$21*'COEF 2DO SEM'!N46</f>
        <v>170455.24710257372</v>
      </c>
      <c r="Q46" s="199">
        <f>+'Part 2017'!L$22*'COEF 2DO SEM'!N46</f>
        <v>13682.081179275683</v>
      </c>
      <c r="R46" s="199">
        <f>+'Part 2017'!L$23*'COEF 2DO SEM'!N46</f>
        <v>126333.50712138682</v>
      </c>
      <c r="S46" s="199">
        <f>+'Part 2017'!L$24*'COEF 2DO SEM'!N46</f>
        <v>23734.52497982742</v>
      </c>
      <c r="T46" s="199">
        <f>+'Part 2017'!L$25*'COEF 2DO SEM'!N46</f>
        <v>182013.55636352228</v>
      </c>
      <c r="U46" s="200">
        <f t="shared" si="2"/>
        <v>4578433.9416787149</v>
      </c>
      <c r="W46" s="198" t="s">
        <v>40</v>
      </c>
      <c r="X46" s="199">
        <f>+M46+'1ER SEMESTRE'!X46</f>
        <v>3282163.5653482159</v>
      </c>
      <c r="Y46" s="199">
        <f>+N46+'1ER SEMESTRE'!Y46</f>
        <v>432576.07452547562</v>
      </c>
      <c r="Z46" s="199">
        <f>+O46+'1ER SEMESTRE'!Z46</f>
        <v>170570.35471572878</v>
      </c>
      <c r="AA46" s="199">
        <f>+P46+'1ER SEMESTRE'!AA46</f>
        <v>164243.6028639907</v>
      </c>
      <c r="AB46" s="199">
        <f>+Q46+'1ER SEMESTRE'!AB46</f>
        <v>13185.172845822277</v>
      </c>
      <c r="AC46" s="199">
        <f>+R46+'1ER SEMESTRE'!AC46</f>
        <v>121777.71360485697</v>
      </c>
      <c r="AD46" s="199">
        <f>+S46+'1ER SEMESTRE'!AD46</f>
        <v>22865.459011884272</v>
      </c>
      <c r="AE46" s="199">
        <f>+T46+'1ER SEMESTRE'!AE46</f>
        <v>175400.5756812937</v>
      </c>
      <c r="AF46" s="200">
        <f t="shared" si="3"/>
        <v>4382782.5185972676</v>
      </c>
      <c r="AH46" s="198" t="s">
        <v>40</v>
      </c>
      <c r="AI46" s="199">
        <f t="shared" si="4"/>
        <v>7560768.7383001707</v>
      </c>
      <c r="AJ46" s="199">
        <f t="shared" si="5"/>
        <v>1013316.1213645779</v>
      </c>
      <c r="AK46" s="199">
        <f t="shared" si="6"/>
        <v>319474.40909215697</v>
      </c>
      <c r="AL46" s="199">
        <f t="shared" si="7"/>
        <v>340097.63419935375</v>
      </c>
      <c r="AM46" s="199">
        <f t="shared" si="8"/>
        <v>27252.838392272162</v>
      </c>
      <c r="AN46" s="199">
        <f t="shared" si="9"/>
        <v>250753.97577341279</v>
      </c>
      <c r="AO46" s="199">
        <f t="shared" si="10"/>
        <v>47469.04995965484</v>
      </c>
      <c r="AP46" s="199">
        <f t="shared" si="11"/>
        <v>362616.59569889453</v>
      </c>
      <c r="AQ46" s="200">
        <f t="shared" si="12"/>
        <v>9921749.3627804928</v>
      </c>
      <c r="AS46" s="198" t="s">
        <v>40</v>
      </c>
      <c r="AT46" s="199">
        <f>+'Part 2017'!O$18*'COEF 2DO SEM'!$N46</f>
        <v>7560768.7383001726</v>
      </c>
      <c r="AU46" s="199">
        <f>+'Part 2017'!O$19*'COEF 2DO SEM'!$N46</f>
        <v>1013316.1213645779</v>
      </c>
      <c r="AV46" s="199">
        <f>+'Part 2017'!O$20*'COEF 2DO SEM'!$N46</f>
        <v>319474.40909215697</v>
      </c>
      <c r="AW46" s="199">
        <f>+'Part 2017'!O$21*'COEF 2DO SEM'!$N46</f>
        <v>340097.63419935375</v>
      </c>
      <c r="AX46" s="199">
        <f>+'Part 2017'!O$22*'COEF 2DO SEM'!$N46</f>
        <v>27252.838392272162</v>
      </c>
      <c r="AY46" s="199">
        <f>+'Part 2017'!O$23*'COEF 2DO SEM'!$N46</f>
        <v>250753.97577341282</v>
      </c>
      <c r="AZ46" s="199">
        <f>+'Part 2017'!O$24*'COEF 2DO SEM'!$N46</f>
        <v>47469.04995965484</v>
      </c>
      <c r="BA46" s="199">
        <f>+'Part 2017'!O$25*'COEF 2DO SEM'!$N46</f>
        <v>362616.59569889453</v>
      </c>
      <c r="BB46" s="200">
        <f t="shared" si="13"/>
        <v>9921749.3627804946</v>
      </c>
    </row>
    <row r="47" spans="1:54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1"/>
        <v>14993430.930678766</v>
      </c>
      <c r="L47" s="198" t="s">
        <v>41</v>
      </c>
      <c r="M47" s="199">
        <f>+'Part 2017'!L$18*'COEF 2DO SEM'!N47</f>
        <v>9436060.2223697025</v>
      </c>
      <c r="N47" s="199">
        <f>+'Part 2017'!L$19*'COEF 2DO SEM'!N47</f>
        <v>1245269.668396747</v>
      </c>
      <c r="O47" s="199">
        <f>+'Part 2017'!L$20*'COEF 2DO SEM'!N47</f>
        <v>483250.83741568623</v>
      </c>
      <c r="P47" s="199">
        <f>+'Part 2017'!L$21*'COEF 2DO SEM'!N47</f>
        <v>468478.73761943815</v>
      </c>
      <c r="Q47" s="199">
        <f>+'Part 2017'!L$22*'COEF 2DO SEM'!N47</f>
        <v>37603.794707572619</v>
      </c>
      <c r="R47" s="199">
        <f>+'Part 2017'!L$23*'COEF 2DO SEM'!N47</f>
        <v>347214.66743495723</v>
      </c>
      <c r="S47" s="199">
        <f>+'Part 2017'!L$24*'COEF 2DO SEM'!N47</f>
        <v>65231.903913497539</v>
      </c>
      <c r="T47" s="199">
        <f>+'Part 2017'!L$25*'COEF 2DO SEM'!N47</f>
        <v>500245.56336183252</v>
      </c>
      <c r="U47" s="200">
        <f t="shared" si="2"/>
        <v>12583355.395219432</v>
      </c>
      <c r="W47" s="198" t="s">
        <v>41</v>
      </c>
      <c r="X47" s="199">
        <f>+M47+'1ER SEMESTRE'!X47</f>
        <v>9198238.6771539487</v>
      </c>
      <c r="Y47" s="199">
        <f>+N47+'1ER SEMESTRE'!Y47</f>
        <v>1212989.8739952792</v>
      </c>
      <c r="Z47" s="199">
        <f>+O47+'1ER SEMESTRE'!Z47</f>
        <v>474974.16993429285</v>
      </c>
      <c r="AA47" s="199">
        <f>+P47+'1ER SEMESTRE'!AA47</f>
        <v>458704.08541993605</v>
      </c>
      <c r="AB47" s="199">
        <f>+Q47+'1ER SEMESTRE'!AB47</f>
        <v>36821.859048029881</v>
      </c>
      <c r="AC47" s="199">
        <f>+R47+'1ER SEMESTRE'!AC47</f>
        <v>340045.66428435437</v>
      </c>
      <c r="AD47" s="199">
        <f>+S47+'1ER SEMESTRE'!AD47</f>
        <v>63864.340471550371</v>
      </c>
      <c r="AE47" s="199">
        <f>+T47+'1ER SEMESTRE'!AE47</f>
        <v>489839.3675643804</v>
      </c>
      <c r="AF47" s="200">
        <f t="shared" si="3"/>
        <v>12275478.037871772</v>
      </c>
      <c r="AH47" s="198" t="s">
        <v>41</v>
      </c>
      <c r="AI47" s="199">
        <f t="shared" si="4"/>
        <v>20779996.240420189</v>
      </c>
      <c r="AJ47" s="199">
        <f t="shared" si="5"/>
        <v>2784995.272457852</v>
      </c>
      <c r="AK47" s="199">
        <f t="shared" si="6"/>
        <v>878042.59720526845</v>
      </c>
      <c r="AL47" s="199">
        <f t="shared" si="7"/>
        <v>934723.41300935508</v>
      </c>
      <c r="AM47" s="199">
        <f t="shared" si="8"/>
        <v>74901.626928945654</v>
      </c>
      <c r="AN47" s="199">
        <f t="shared" si="9"/>
        <v>689171.54514282988</v>
      </c>
      <c r="AO47" s="199">
        <f t="shared" si="10"/>
        <v>130463.80782699508</v>
      </c>
      <c r="AP47" s="199">
        <f t="shared" si="11"/>
        <v>996614.46555910259</v>
      </c>
      <c r="AQ47" s="200">
        <f t="shared" si="12"/>
        <v>27268908.968550541</v>
      </c>
      <c r="AS47" s="198" t="s">
        <v>41</v>
      </c>
      <c r="AT47" s="199">
        <f>+'Part 2017'!O$18*'COEF 2DO SEM'!$N47</f>
        <v>20779996.240420189</v>
      </c>
      <c r="AU47" s="199">
        <f>+'Part 2017'!O$19*'COEF 2DO SEM'!$N47</f>
        <v>2784995.272457852</v>
      </c>
      <c r="AV47" s="199">
        <f>+'Part 2017'!O$20*'COEF 2DO SEM'!$N47</f>
        <v>878042.59720526834</v>
      </c>
      <c r="AW47" s="199">
        <f>+'Part 2017'!O$21*'COEF 2DO SEM'!$N47</f>
        <v>934723.41300935496</v>
      </c>
      <c r="AX47" s="199">
        <f>+'Part 2017'!O$22*'COEF 2DO SEM'!$N47</f>
        <v>74901.626928945654</v>
      </c>
      <c r="AY47" s="199">
        <f>+'Part 2017'!O$23*'COEF 2DO SEM'!$N47</f>
        <v>689171.54514282988</v>
      </c>
      <c r="AZ47" s="199">
        <f>+'Part 2017'!O$24*'COEF 2DO SEM'!$N47</f>
        <v>130463.80782699508</v>
      </c>
      <c r="BA47" s="199">
        <f>+'Part 2017'!O$25*'COEF 2DO SEM'!$N47</f>
        <v>996614.46555910259</v>
      </c>
      <c r="BB47" s="200">
        <f t="shared" si="13"/>
        <v>27268908.968550541</v>
      </c>
    </row>
    <row r="48" spans="1:54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1"/>
        <v>11747980.318490535</v>
      </c>
      <c r="L48" s="198" t="s">
        <v>42</v>
      </c>
      <c r="M48" s="199">
        <f>+'Part 2017'!L$18*'COEF 2DO SEM'!N48</f>
        <v>7281915.5589873018</v>
      </c>
      <c r="N48" s="199">
        <f>+'Part 2017'!L$19*'COEF 2DO SEM'!N48</f>
        <v>960988.84065366536</v>
      </c>
      <c r="O48" s="199">
        <f>+'Part 2017'!L$20*'COEF 2DO SEM'!N48</f>
        <v>372930.19638944126</v>
      </c>
      <c r="P48" s="199">
        <f>+'Part 2017'!L$21*'COEF 2DO SEM'!N48</f>
        <v>361530.39808270708</v>
      </c>
      <c r="Q48" s="199">
        <f>+'Part 2017'!L$22*'COEF 2DO SEM'!N48</f>
        <v>29019.278311607715</v>
      </c>
      <c r="R48" s="199">
        <f>+'Part 2017'!L$23*'COEF 2DO SEM'!N48</f>
        <v>267949.52867185662</v>
      </c>
      <c r="S48" s="199">
        <f>+'Part 2017'!L$24*'COEF 2DO SEM'!N48</f>
        <v>50340.206066507177</v>
      </c>
      <c r="T48" s="199">
        <f>+'Part 2017'!L$25*'COEF 2DO SEM'!N48</f>
        <v>386045.22070802166</v>
      </c>
      <c r="U48" s="200">
        <f t="shared" si="2"/>
        <v>9710719.2278711107</v>
      </c>
      <c r="W48" s="198" t="s">
        <v>42</v>
      </c>
      <c r="X48" s="199">
        <f>+M48+'1ER SEMESTRE'!X48</f>
        <v>6961369.160075455</v>
      </c>
      <c r="Y48" s="199">
        <f>+N48+'1ER SEMESTRE'!Y48</f>
        <v>917480.7058309007</v>
      </c>
      <c r="Z48" s="199">
        <f>+O48+'1ER SEMESTRE'!Z48</f>
        <v>361774.53783148952</v>
      </c>
      <c r="AA48" s="199">
        <f>+P48+'1ER SEMESTRE'!AA48</f>
        <v>348355.68945686053</v>
      </c>
      <c r="AB48" s="199">
        <f>+Q48+'1ER SEMESTRE'!AB48</f>
        <v>27965.350839982744</v>
      </c>
      <c r="AC48" s="199">
        <f>+R48+'1ER SEMESTRE'!AC48</f>
        <v>258286.8290975659</v>
      </c>
      <c r="AD48" s="199">
        <f>+S48+'1ER SEMESTRE'!AD48</f>
        <v>48496.943563936336</v>
      </c>
      <c r="AE48" s="199">
        <f>+T48+'1ER SEMESTRE'!AE48</f>
        <v>372019.2896839056</v>
      </c>
      <c r="AF48" s="200">
        <f t="shared" si="3"/>
        <v>9295748.5063800979</v>
      </c>
      <c r="AH48" s="198" t="s">
        <v>42</v>
      </c>
      <c r="AI48" s="199">
        <f t="shared" si="4"/>
        <v>16036160.682833418</v>
      </c>
      <c r="AJ48" s="199">
        <f t="shared" si="5"/>
        <v>2149212.6934649763</v>
      </c>
      <c r="AK48" s="199">
        <f t="shared" si="6"/>
        <v>677595.51119492156</v>
      </c>
      <c r="AL48" s="199">
        <f t="shared" si="7"/>
        <v>721336.74480017065</v>
      </c>
      <c r="AM48" s="199">
        <f t="shared" si="8"/>
        <v>57802.441874451804</v>
      </c>
      <c r="AN48" s="199">
        <f t="shared" si="9"/>
        <v>531841.56089739176</v>
      </c>
      <c r="AO48" s="199">
        <f t="shared" si="10"/>
        <v>100680.41213301435</v>
      </c>
      <c r="AP48" s="199">
        <f t="shared" si="11"/>
        <v>769098.77767228871</v>
      </c>
      <c r="AQ48" s="200">
        <f t="shared" si="12"/>
        <v>21043728.824870631</v>
      </c>
      <c r="AS48" s="198" t="s">
        <v>42</v>
      </c>
      <c r="AT48" s="199">
        <f>+'Part 2017'!O$18*'COEF 2DO SEM'!$N48</f>
        <v>16036160.68283342</v>
      </c>
      <c r="AU48" s="199">
        <f>+'Part 2017'!O$19*'COEF 2DO SEM'!$N48</f>
        <v>2149212.6934649763</v>
      </c>
      <c r="AV48" s="199">
        <f>+'Part 2017'!O$20*'COEF 2DO SEM'!$N48</f>
        <v>677595.51119492156</v>
      </c>
      <c r="AW48" s="199">
        <f>+'Part 2017'!O$21*'COEF 2DO SEM'!$N48</f>
        <v>721336.74480017065</v>
      </c>
      <c r="AX48" s="199">
        <f>+'Part 2017'!O$22*'COEF 2DO SEM'!$N48</f>
        <v>57802.441874451812</v>
      </c>
      <c r="AY48" s="199">
        <f>+'Part 2017'!O$23*'COEF 2DO SEM'!$N48</f>
        <v>531841.56089739176</v>
      </c>
      <c r="AZ48" s="199">
        <f>+'Part 2017'!O$24*'COEF 2DO SEM'!$N48</f>
        <v>100680.41213301435</v>
      </c>
      <c r="BA48" s="199">
        <f>+'Part 2017'!O$25*'COEF 2DO SEM'!$N48</f>
        <v>769098.77767228871</v>
      </c>
      <c r="BB48" s="200">
        <f t="shared" si="13"/>
        <v>21043728.824870635</v>
      </c>
    </row>
    <row r="49" spans="1:54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1"/>
        <v>12707432.730083814</v>
      </c>
      <c r="L49" s="198" t="s">
        <v>43</v>
      </c>
      <c r="M49" s="199">
        <f>+'Part 2017'!L$18*'COEF 2DO SEM'!N49</f>
        <v>7876626.4160605334</v>
      </c>
      <c r="N49" s="199">
        <f>+'Part 2017'!L$19*'COEF 2DO SEM'!N49</f>
        <v>1039472.3787328178</v>
      </c>
      <c r="O49" s="199">
        <f>+'Part 2017'!L$20*'COEF 2DO SEM'!N49</f>
        <v>403387.24233108596</v>
      </c>
      <c r="P49" s="199">
        <f>+'Part 2017'!L$21*'COEF 2DO SEM'!N49</f>
        <v>391056.42748529115</v>
      </c>
      <c r="Q49" s="199">
        <f>+'Part 2017'!L$22*'COEF 2DO SEM'!N49</f>
        <v>31389.270072229418</v>
      </c>
      <c r="R49" s="199">
        <f>+'Part 2017'!L$23*'COEF 2DO SEM'!N49</f>
        <v>289832.84942145477</v>
      </c>
      <c r="S49" s="199">
        <f>+'Part 2017'!L$24*'COEF 2DO SEM'!N49</f>
        <v>54451.468666649031</v>
      </c>
      <c r="T49" s="199">
        <f>+'Part 2017'!L$25*'COEF 2DO SEM'!N49</f>
        <v>417573.3649465167</v>
      </c>
      <c r="U49" s="200">
        <f t="shared" si="2"/>
        <v>10503789.417716576</v>
      </c>
      <c r="W49" s="198" t="s">
        <v>43</v>
      </c>
      <c r="X49" s="199">
        <f>+M49+'1ER SEMESTRE'!X49</f>
        <v>7529901.1330234334</v>
      </c>
      <c r="Y49" s="199">
        <f>+N49+'1ER SEMESTRE'!Y49</f>
        <v>992410.95357861451</v>
      </c>
      <c r="Z49" s="199">
        <f>+O49+'1ER SEMESTRE'!Z49</f>
        <v>391320.50602051901</v>
      </c>
      <c r="AA49" s="199">
        <f>+P49+'1ER SEMESTRE'!AA49</f>
        <v>376805.74617133819</v>
      </c>
      <c r="AB49" s="199">
        <f>+Q49+'1ER SEMESTRE'!AB49</f>
        <v>30249.268805204618</v>
      </c>
      <c r="AC49" s="199">
        <f>+R49+'1ER SEMESTRE'!AC49</f>
        <v>279381.00140141265</v>
      </c>
      <c r="AD49" s="199">
        <f>+S49+'1ER SEMESTRE'!AD49</f>
        <v>52457.667722120845</v>
      </c>
      <c r="AE49" s="199">
        <f>+T49+'1ER SEMESTRE'!AE49</f>
        <v>402401.94227352989</v>
      </c>
      <c r="AF49" s="200">
        <f t="shared" si="3"/>
        <v>10054928.218996173</v>
      </c>
      <c r="AH49" s="198" t="s">
        <v>43</v>
      </c>
      <c r="AI49" s="199">
        <f t="shared" si="4"/>
        <v>17345826.908237744</v>
      </c>
      <c r="AJ49" s="199">
        <f t="shared" si="5"/>
        <v>2324737.9536261884</v>
      </c>
      <c r="AK49" s="199">
        <f t="shared" si="6"/>
        <v>732934.4400725516</v>
      </c>
      <c r="AL49" s="199">
        <f t="shared" si="7"/>
        <v>780248.00108479918</v>
      </c>
      <c r="AM49" s="199">
        <f t="shared" si="8"/>
        <v>62523.142007489543</v>
      </c>
      <c r="AN49" s="199">
        <f t="shared" si="9"/>
        <v>575276.82843741239</v>
      </c>
      <c r="AO49" s="199">
        <f t="shared" si="10"/>
        <v>108902.93733329806</v>
      </c>
      <c r="AP49" s="199">
        <f t="shared" si="11"/>
        <v>831910.73828050424</v>
      </c>
      <c r="AQ49" s="200">
        <f t="shared" si="12"/>
        <v>22762360.94907999</v>
      </c>
      <c r="AS49" s="198" t="s">
        <v>43</v>
      </c>
      <c r="AT49" s="199">
        <f>+'Part 2017'!O$18*'COEF 2DO SEM'!$N49</f>
        <v>17345826.908237744</v>
      </c>
      <c r="AU49" s="199">
        <f>+'Part 2017'!O$19*'COEF 2DO SEM'!$N49</f>
        <v>2324737.9536261884</v>
      </c>
      <c r="AV49" s="199">
        <f>+'Part 2017'!O$20*'COEF 2DO SEM'!$N49</f>
        <v>732934.4400725516</v>
      </c>
      <c r="AW49" s="199">
        <f>+'Part 2017'!O$21*'COEF 2DO SEM'!$N49</f>
        <v>780248.00108479906</v>
      </c>
      <c r="AX49" s="199">
        <f>+'Part 2017'!O$22*'COEF 2DO SEM'!$N49</f>
        <v>62523.142007489543</v>
      </c>
      <c r="AY49" s="199">
        <f>+'Part 2017'!O$23*'COEF 2DO SEM'!$N49</f>
        <v>575276.82843741251</v>
      </c>
      <c r="AZ49" s="199">
        <f>+'Part 2017'!O$24*'COEF 2DO SEM'!$N49</f>
        <v>108902.93733329806</v>
      </c>
      <c r="BA49" s="199">
        <f>+'Part 2017'!O$25*'COEF 2DO SEM'!$N49</f>
        <v>831910.73828050413</v>
      </c>
      <c r="BB49" s="200">
        <f t="shared" si="13"/>
        <v>22762360.94907999</v>
      </c>
    </row>
    <row r="50" spans="1:54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1"/>
        <v>37876288.345775165</v>
      </c>
      <c r="L50" s="198" t="s">
        <v>44</v>
      </c>
      <c r="M50" s="199">
        <f>+'Part 2017'!L$18*'COEF 2DO SEM'!N50</f>
        <v>23477391.512793045</v>
      </c>
      <c r="N50" s="199">
        <f>+'Part 2017'!L$19*'COEF 2DO SEM'!N50</f>
        <v>3098293.4460982447</v>
      </c>
      <c r="O50" s="199">
        <f>+'Part 2017'!L$20*'COEF 2DO SEM'!N50</f>
        <v>1202352.3421350045</v>
      </c>
      <c r="P50" s="199">
        <f>+'Part 2017'!L$21*'COEF 2DO SEM'!N50</f>
        <v>1165598.6162992583</v>
      </c>
      <c r="Q50" s="199">
        <f>+'Part 2017'!L$22*'COEF 2DO SEM'!N50</f>
        <v>93560.12890035029</v>
      </c>
      <c r="R50" s="199">
        <f>+'Part 2017'!L$23*'COEF 2DO SEM'!N50</f>
        <v>863887.52236127295</v>
      </c>
      <c r="S50" s="199">
        <f>+'Part 2017'!L$24*'COEF 2DO SEM'!N50</f>
        <v>162300.25150448596</v>
      </c>
      <c r="T50" s="199">
        <f>+'Part 2017'!L$25*'COEF 2DO SEM'!N50</f>
        <v>1244636.0734050132</v>
      </c>
      <c r="U50" s="200">
        <f t="shared" si="2"/>
        <v>31308019.893496674</v>
      </c>
      <c r="W50" s="198" t="s">
        <v>44</v>
      </c>
      <c r="X50" s="199">
        <f>+M50+'1ER SEMESTRE'!X50</f>
        <v>22443928.099998955</v>
      </c>
      <c r="Y50" s="199">
        <f>+N50+'1ER SEMESTRE'!Y50</f>
        <v>2958020.2574089365</v>
      </c>
      <c r="Z50" s="199">
        <f>+O50+'1ER SEMESTRE'!Z50</f>
        <v>1166385.7394702933</v>
      </c>
      <c r="AA50" s="199">
        <f>+P50+'1ER SEMESTRE'!AA50</f>
        <v>1123122.4587593337</v>
      </c>
      <c r="AB50" s="199">
        <f>+Q50+'1ER SEMESTRE'!AB50</f>
        <v>90162.194980766537</v>
      </c>
      <c r="AC50" s="199">
        <f>+R50+'1ER SEMESTRE'!AC50</f>
        <v>832734.32110008283</v>
      </c>
      <c r="AD50" s="199">
        <f>+S50+'1ER SEMESTRE'!AD50</f>
        <v>156357.44770744152</v>
      </c>
      <c r="AE50" s="199">
        <f>+T50+'1ER SEMESTRE'!AE50</f>
        <v>1199415.5169021031</v>
      </c>
      <c r="AF50" s="200">
        <f t="shared" si="3"/>
        <v>29970126.03632791</v>
      </c>
      <c r="AH50" s="198" t="s">
        <v>44</v>
      </c>
      <c r="AI50" s="199">
        <f t="shared" si="4"/>
        <v>51701673.778444231</v>
      </c>
      <c r="AJ50" s="199">
        <f t="shared" si="5"/>
        <v>6929208.0414839247</v>
      </c>
      <c r="AK50" s="199">
        <f t="shared" si="6"/>
        <v>2184614.0585907414</v>
      </c>
      <c r="AL50" s="199">
        <f t="shared" si="7"/>
        <v>2325638.7736240737</v>
      </c>
      <c r="AM50" s="199">
        <f t="shared" si="8"/>
        <v>186359.00777606567</v>
      </c>
      <c r="AN50" s="199">
        <f t="shared" si="9"/>
        <v>1714693.3999464693</v>
      </c>
      <c r="AO50" s="199">
        <f t="shared" si="10"/>
        <v>324600.50300897192</v>
      </c>
      <c r="AP50" s="199">
        <f t="shared" si="11"/>
        <v>2479626.8192285947</v>
      </c>
      <c r="AQ50" s="200">
        <f t="shared" si="12"/>
        <v>67846414.382103071</v>
      </c>
      <c r="AS50" s="198" t="s">
        <v>44</v>
      </c>
      <c r="AT50" s="199">
        <f>+'Part 2017'!O$18*'COEF 2DO SEM'!$N50</f>
        <v>51701673.778444238</v>
      </c>
      <c r="AU50" s="199">
        <f>+'Part 2017'!O$19*'COEF 2DO SEM'!$N50</f>
        <v>6929208.0414839247</v>
      </c>
      <c r="AV50" s="199">
        <f>+'Part 2017'!O$20*'COEF 2DO SEM'!$N50</f>
        <v>2184614.0585907414</v>
      </c>
      <c r="AW50" s="199">
        <f>+'Part 2017'!O$21*'COEF 2DO SEM'!$N50</f>
        <v>2325638.7736240737</v>
      </c>
      <c r="AX50" s="199">
        <f>+'Part 2017'!O$22*'COEF 2DO SEM'!$N50</f>
        <v>186359.0077760657</v>
      </c>
      <c r="AY50" s="199">
        <f>+'Part 2017'!O$23*'COEF 2DO SEM'!$N50</f>
        <v>1714693.3999464693</v>
      </c>
      <c r="AZ50" s="199">
        <f>+'Part 2017'!O$24*'COEF 2DO SEM'!$N50</f>
        <v>324600.50300897192</v>
      </c>
      <c r="BA50" s="199">
        <f>+'Part 2017'!O$25*'COEF 2DO SEM'!$N50</f>
        <v>2479626.8192285947</v>
      </c>
      <c r="BB50" s="200">
        <f t="shared" si="13"/>
        <v>67846414.382103071</v>
      </c>
    </row>
    <row r="51" spans="1:54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1"/>
        <v>32594531.845839452</v>
      </c>
      <c r="L51" s="198" t="s">
        <v>45</v>
      </c>
      <c r="M51" s="199">
        <f>+'Part 2017'!L$18*'COEF 2DO SEM'!N51</f>
        <v>20203526.236126848</v>
      </c>
      <c r="N51" s="199">
        <f>+'Part 2017'!L$19*'COEF 2DO SEM'!N51</f>
        <v>2666243.9432999343</v>
      </c>
      <c r="O51" s="199">
        <f>+'Part 2017'!L$20*'COEF 2DO SEM'!N51</f>
        <v>1034687.2256296584</v>
      </c>
      <c r="P51" s="199">
        <f>+'Part 2017'!L$21*'COEF 2DO SEM'!N51</f>
        <v>1003058.7176758132</v>
      </c>
      <c r="Q51" s="199">
        <f>+'Part 2017'!L$22*'COEF 2DO SEM'!N51</f>
        <v>80513.395956430046</v>
      </c>
      <c r="R51" s="199">
        <f>+'Part 2017'!L$23*'COEF 2DO SEM'!N51</f>
        <v>743420.50366106397</v>
      </c>
      <c r="S51" s="199">
        <f>+'Part 2017'!L$24*'COEF 2DO SEM'!N51</f>
        <v>139667.87526689624</v>
      </c>
      <c r="T51" s="199">
        <f>+'Part 2017'!L$25*'COEF 2DO SEM'!N51</f>
        <v>1071074.5931789645</v>
      </c>
      <c r="U51" s="200">
        <f t="shared" si="2"/>
        <v>26942192.490795605</v>
      </c>
      <c r="W51" s="198" t="s">
        <v>45</v>
      </c>
      <c r="X51" s="199">
        <f>+M51+'1ER SEMESTRE'!X51</f>
        <v>19314176.788464192</v>
      </c>
      <c r="Y51" s="199">
        <f>+N51+'1ER SEMESTRE'!Y51</f>
        <v>2545531.5103890928</v>
      </c>
      <c r="Z51" s="199">
        <f>+O51+'1ER SEMESTRE'!Z51</f>
        <v>1003736.0784306659</v>
      </c>
      <c r="AA51" s="199">
        <f>+P51+'1ER SEMESTRE'!AA51</f>
        <v>966505.75723299349</v>
      </c>
      <c r="AB51" s="199">
        <f>+Q51+'1ER SEMESTRE'!AB51</f>
        <v>77589.295676570284</v>
      </c>
      <c r="AC51" s="199">
        <f>+R51+'1ER SEMESTRE'!AC51</f>
        <v>716611.54071997991</v>
      </c>
      <c r="AD51" s="199">
        <f>+S51+'1ER SEMESTRE'!AD51</f>
        <v>134553.78103865476</v>
      </c>
      <c r="AE51" s="199">
        <f>+T51+'1ER SEMESTRE'!AE51</f>
        <v>1032159.9335490412</v>
      </c>
      <c r="AF51" s="200">
        <f t="shared" si="3"/>
        <v>25790864.685501192</v>
      </c>
      <c r="AH51" s="198" t="s">
        <v>45</v>
      </c>
      <c r="AI51" s="199">
        <f t="shared" si="4"/>
        <v>44492000.828340799</v>
      </c>
      <c r="AJ51" s="199">
        <f t="shared" si="5"/>
        <v>5962946.7943837512</v>
      </c>
      <c r="AK51" s="199">
        <f t="shared" si="6"/>
        <v>1879974.9292632868</v>
      </c>
      <c r="AL51" s="199">
        <f t="shared" si="7"/>
        <v>2001334.0899931188</v>
      </c>
      <c r="AM51" s="199">
        <f t="shared" si="8"/>
        <v>160371.69635692565</v>
      </c>
      <c r="AN51" s="199">
        <f t="shared" si="9"/>
        <v>1475583.5661664042</v>
      </c>
      <c r="AO51" s="199">
        <f t="shared" si="10"/>
        <v>279335.75053379248</v>
      </c>
      <c r="AP51" s="199">
        <f t="shared" si="11"/>
        <v>2133848.8763025589</v>
      </c>
      <c r="AQ51" s="200">
        <f t="shared" si="12"/>
        <v>58385396.531340629</v>
      </c>
      <c r="AS51" s="198" t="s">
        <v>45</v>
      </c>
      <c r="AT51" s="199">
        <f>+'Part 2017'!O$18*'COEF 2DO SEM'!$N51</f>
        <v>44492000.828340806</v>
      </c>
      <c r="AU51" s="199">
        <f>+'Part 2017'!O$19*'COEF 2DO SEM'!$N51</f>
        <v>5962946.7943837512</v>
      </c>
      <c r="AV51" s="199">
        <f>+'Part 2017'!O$20*'COEF 2DO SEM'!$N51</f>
        <v>1879974.9292632868</v>
      </c>
      <c r="AW51" s="199">
        <f>+'Part 2017'!O$21*'COEF 2DO SEM'!$N51</f>
        <v>2001334.0899931185</v>
      </c>
      <c r="AX51" s="199">
        <f>+'Part 2017'!O$22*'COEF 2DO SEM'!$N51</f>
        <v>160371.69635692568</v>
      </c>
      <c r="AY51" s="199">
        <f>+'Part 2017'!O$23*'COEF 2DO SEM'!$N51</f>
        <v>1475583.5661664044</v>
      </c>
      <c r="AZ51" s="199">
        <f>+'Part 2017'!O$24*'COEF 2DO SEM'!$N51</f>
        <v>279335.75053379248</v>
      </c>
      <c r="BA51" s="199">
        <f>+'Part 2017'!O$25*'COEF 2DO SEM'!$N51</f>
        <v>2133848.8763025589</v>
      </c>
      <c r="BB51" s="200">
        <f t="shared" si="13"/>
        <v>58385396.531340629</v>
      </c>
    </row>
    <row r="52" spans="1:54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1"/>
        <v>294933258.15294462</v>
      </c>
      <c r="L52" s="198" t="s">
        <v>46</v>
      </c>
      <c r="M52" s="199">
        <f>+'Part 2017'!L$18*'COEF 2DO SEM'!N52</f>
        <v>182812621.67476076</v>
      </c>
      <c r="N52" s="199">
        <f>+'Part 2017'!L$19*'COEF 2DO SEM'!N52</f>
        <v>24125642.20732566</v>
      </c>
      <c r="O52" s="199">
        <f>+'Part 2017'!L$20*'COEF 2DO SEM'!N52</f>
        <v>9362419.3182924613</v>
      </c>
      <c r="P52" s="199">
        <f>+'Part 2017'!L$21*'COEF 2DO SEM'!N52</f>
        <v>9076227.1758354548</v>
      </c>
      <c r="Q52" s="199">
        <f>+'Part 2017'!L$22*'COEF 2DO SEM'!N52</f>
        <v>728529.50632021774</v>
      </c>
      <c r="R52" s="199">
        <f>+'Part 2017'!L$23*'COEF 2DO SEM'!N52</f>
        <v>6726877.7584988754</v>
      </c>
      <c r="S52" s="199">
        <f>+'Part 2017'!L$24*'COEF 2DO SEM'!N52</f>
        <v>1263791.7828239293</v>
      </c>
      <c r="T52" s="199">
        <f>+'Part 2017'!L$25*'COEF 2DO SEM'!N52</f>
        <v>9691672.2407667991</v>
      </c>
      <c r="U52" s="200">
        <f t="shared" si="2"/>
        <v>243787781.66462415</v>
      </c>
      <c r="W52" s="198" t="s">
        <v>46</v>
      </c>
      <c r="X52" s="199">
        <f>+M52+'1ER SEMESTRE'!X52</f>
        <v>174765298.53859028</v>
      </c>
      <c r="Y52" s="199">
        <f>+N52+'1ER SEMESTRE'!Y52</f>
        <v>23033369.696514685</v>
      </c>
      <c r="Z52" s="199">
        <f>+O52+'1ER SEMESTRE'!Z52</f>
        <v>9082356.3086396493</v>
      </c>
      <c r="AA52" s="199">
        <f>+P52+'1ER SEMESTRE'!AA52</f>
        <v>8745475.8777488507</v>
      </c>
      <c r="AB52" s="199">
        <f>+Q52+'1ER SEMESTRE'!AB52</f>
        <v>702070.63810318394</v>
      </c>
      <c r="AC52" s="199">
        <f>+R52+'1ER SEMESTRE'!AC52</f>
        <v>6484295.5111049851</v>
      </c>
      <c r="AD52" s="199">
        <f>+S52+'1ER SEMESTRE'!AD52</f>
        <v>1217516.644393648</v>
      </c>
      <c r="AE52" s="199">
        <f>+T52+'1ER SEMESTRE'!AE52</f>
        <v>9339550.9889921341</v>
      </c>
      <c r="AF52" s="200">
        <f t="shared" si="3"/>
        <v>233369934.20408741</v>
      </c>
      <c r="AH52" s="198" t="s">
        <v>46</v>
      </c>
      <c r="AI52" s="199">
        <f t="shared" si="4"/>
        <v>402588103.67669237</v>
      </c>
      <c r="AJ52" s="199">
        <f t="shared" si="5"/>
        <v>53956023.5004493</v>
      </c>
      <c r="AK52" s="199">
        <f t="shared" si="6"/>
        <v>17011047.551040318</v>
      </c>
      <c r="AL52" s="199">
        <f t="shared" si="7"/>
        <v>18109172.010997087</v>
      </c>
      <c r="AM52" s="199">
        <f t="shared" si="8"/>
        <v>1451131.3476067092</v>
      </c>
      <c r="AN52" s="199">
        <f t="shared" si="9"/>
        <v>13351891.995403823</v>
      </c>
      <c r="AO52" s="199">
        <f t="shared" si="10"/>
        <v>2527583.5656478587</v>
      </c>
      <c r="AP52" s="199">
        <f t="shared" si="11"/>
        <v>19308238.709194601</v>
      </c>
      <c r="AQ52" s="200">
        <f t="shared" si="12"/>
        <v>528303192.357032</v>
      </c>
      <c r="AS52" s="198" t="s">
        <v>46</v>
      </c>
      <c r="AT52" s="199">
        <f>+'Part 2017'!O$18*'COEF 2DO SEM'!$N52</f>
        <v>402588103.67669237</v>
      </c>
      <c r="AU52" s="199">
        <f>+'Part 2017'!O$19*'COEF 2DO SEM'!$N52</f>
        <v>53956023.5004493</v>
      </c>
      <c r="AV52" s="199">
        <f>+'Part 2017'!O$20*'COEF 2DO SEM'!$N52</f>
        <v>17011047.551040314</v>
      </c>
      <c r="AW52" s="199">
        <f>+'Part 2017'!O$21*'COEF 2DO SEM'!$N52</f>
        <v>18109172.010997083</v>
      </c>
      <c r="AX52" s="199">
        <f>+'Part 2017'!O$22*'COEF 2DO SEM'!$N52</f>
        <v>1451131.3476067092</v>
      </c>
      <c r="AY52" s="199">
        <f>+'Part 2017'!O$23*'COEF 2DO SEM'!$N52</f>
        <v>13351891.995403823</v>
      </c>
      <c r="AZ52" s="199">
        <f>+'Part 2017'!O$24*'COEF 2DO SEM'!$N52</f>
        <v>2527583.5656478587</v>
      </c>
      <c r="BA52" s="199">
        <f>+'Part 2017'!O$25*'COEF 2DO SEM'!$N52</f>
        <v>19308238.709194601</v>
      </c>
      <c r="BB52" s="200">
        <f t="shared" si="13"/>
        <v>528303192.357032</v>
      </c>
    </row>
    <row r="53" spans="1:54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1"/>
        <v>421914696.21042991</v>
      </c>
      <c r="L53" s="198" t="s">
        <v>47</v>
      </c>
      <c r="M53" s="199">
        <f>+'Part 2017'!L$18*'COEF 2DO SEM'!N53</f>
        <v>306037216.97738022</v>
      </c>
      <c r="N53" s="199">
        <f>+'Part 2017'!L$19*'COEF 2DO SEM'!N53</f>
        <v>40387498.036418758</v>
      </c>
      <c r="O53" s="199">
        <f>+'Part 2017'!L$20*'COEF 2DO SEM'!N53</f>
        <v>15673145.136789341</v>
      </c>
      <c r="P53" s="199">
        <f>+'Part 2017'!L$21*'COEF 2DO SEM'!N53</f>
        <v>15194045.575741757</v>
      </c>
      <c r="Q53" s="199">
        <f>+'Part 2017'!L$22*'COEF 2DO SEM'!N53</f>
        <v>1219593.8144621323</v>
      </c>
      <c r="R53" s="199">
        <f>+'Part 2017'!L$23*'COEF 2DO SEM'!N53</f>
        <v>11261120.426469194</v>
      </c>
      <c r="S53" s="199">
        <f>+'Part 2017'!L$24*'COEF 2DO SEM'!N53</f>
        <v>2115648.8896177481</v>
      </c>
      <c r="T53" s="199">
        <f>+'Part 2017'!L$25*'COEF 2DO SEM'!N53</f>
        <v>16224330.537187912</v>
      </c>
      <c r="U53" s="200">
        <f t="shared" si="2"/>
        <v>408112599.39406705</v>
      </c>
      <c r="W53" s="198" t="s">
        <v>47</v>
      </c>
      <c r="X53" s="199">
        <f>+M53+'1ER SEMESTRE'!X53</f>
        <v>348041749.17823803</v>
      </c>
      <c r="Y53" s="199">
        <f>+N53+'1ER SEMESTRE'!Y53</f>
        <v>46088821.951976657</v>
      </c>
      <c r="Z53" s="199">
        <f>+O53+'1ER SEMESTRE'!Z53</f>
        <v>17134987.231131889</v>
      </c>
      <c r="AA53" s="199">
        <f>+P53+'1ER SEMESTRE'!AA53</f>
        <v>16920464.822970547</v>
      </c>
      <c r="AB53" s="199">
        <f>+Q53+'1ER SEMESTRE'!AB53</f>
        <v>1357700.9046354156</v>
      </c>
      <c r="AC53" s="199">
        <f>+R53+'1ER SEMESTRE'!AC53</f>
        <v>12527324.560389688</v>
      </c>
      <c r="AD53" s="199">
        <f>+S53+'1ER SEMESTRE'!AD53</f>
        <v>2357190.7675072057</v>
      </c>
      <c r="AE53" s="199">
        <f>+T53+'1ER SEMESTRE'!AE53</f>
        <v>18062294.318248868</v>
      </c>
      <c r="AF53" s="200">
        <f t="shared" si="3"/>
        <v>462490533.73509836</v>
      </c>
      <c r="AH53" s="198" t="s">
        <v>47</v>
      </c>
      <c r="AI53" s="199">
        <f t="shared" si="4"/>
        <v>673952059.26542425</v>
      </c>
      <c r="AJ53" s="199">
        <f t="shared" si="5"/>
        <v>90325006.665135324</v>
      </c>
      <c r="AK53" s="199">
        <f t="shared" si="6"/>
        <v>28477320.672377858</v>
      </c>
      <c r="AL53" s="199">
        <f t="shared" si="7"/>
        <v>30315634.408821348</v>
      </c>
      <c r="AM53" s="199">
        <f t="shared" si="8"/>
        <v>2429264.4294565436</v>
      </c>
      <c r="AN53" s="199">
        <f t="shared" si="9"/>
        <v>22351716.365216844</v>
      </c>
      <c r="AO53" s="199">
        <f t="shared" si="10"/>
        <v>4231297.7792354962</v>
      </c>
      <c r="AP53" s="199">
        <f t="shared" si="11"/>
        <v>32322930.359860625</v>
      </c>
      <c r="AQ53" s="200">
        <f t="shared" si="12"/>
        <v>884405229.94552839</v>
      </c>
      <c r="AS53" s="198" t="s">
        <v>47</v>
      </c>
      <c r="AT53" s="199">
        <f>+'Part 2017'!O$18*'COEF 2DO SEM'!$N53</f>
        <v>673952059.26542425</v>
      </c>
      <c r="AU53" s="199">
        <f>+'Part 2017'!O$19*'COEF 2DO SEM'!$N53</f>
        <v>90325006.665135339</v>
      </c>
      <c r="AV53" s="199">
        <f>+'Part 2017'!O$20*'COEF 2DO SEM'!$N53</f>
        <v>28477320.672377862</v>
      </c>
      <c r="AW53" s="199">
        <f>+'Part 2017'!O$21*'COEF 2DO SEM'!$N53</f>
        <v>30315634.408821344</v>
      </c>
      <c r="AX53" s="199">
        <f>+'Part 2017'!O$22*'COEF 2DO SEM'!$N53</f>
        <v>2429264.4294565436</v>
      </c>
      <c r="AY53" s="199">
        <f>+'Part 2017'!O$23*'COEF 2DO SEM'!$N53</f>
        <v>22351716.365216848</v>
      </c>
      <c r="AZ53" s="199">
        <f>+'Part 2017'!O$24*'COEF 2DO SEM'!$N53</f>
        <v>4231297.7792354962</v>
      </c>
      <c r="BA53" s="199">
        <f>+'Part 2017'!O$25*'COEF 2DO SEM'!$N53</f>
        <v>32322930.359860629</v>
      </c>
      <c r="BB53" s="200">
        <f t="shared" si="13"/>
        <v>884405229.94552839</v>
      </c>
    </row>
    <row r="54" spans="1:54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1"/>
        <v>149608966.53758633</v>
      </c>
      <c r="L54" s="198" t="s">
        <v>48</v>
      </c>
      <c r="M54" s="199">
        <f>+'Part 2017'!L$18*'COEF 2DO SEM'!N54</f>
        <v>94719113.633473709</v>
      </c>
      <c r="N54" s="199">
        <f>+'Part 2017'!L$19*'COEF 2DO SEM'!N54</f>
        <v>12500009.161192941</v>
      </c>
      <c r="O54" s="199">
        <f>+'Part 2017'!L$20*'COEF 2DO SEM'!N54</f>
        <v>4850868.8906133948</v>
      </c>
      <c r="P54" s="199">
        <f>+'Part 2017'!L$21*'COEF 2DO SEM'!N54</f>
        <v>4702586.645032892</v>
      </c>
      <c r="Q54" s="199">
        <f>+'Part 2017'!L$22*'COEF 2DO SEM'!N54</f>
        <v>377466.65663626976</v>
      </c>
      <c r="R54" s="199">
        <f>+'Part 2017'!L$23*'COEF 2DO SEM'!N54</f>
        <v>3485338.6651787683</v>
      </c>
      <c r="S54" s="199">
        <f>+'Part 2017'!L$24*'COEF 2DO SEM'!N54</f>
        <v>654797.44445280102</v>
      </c>
      <c r="T54" s="199">
        <f>+'Part 2017'!L$25*'COEF 2DO SEM'!N54</f>
        <v>5021461.8436179403</v>
      </c>
      <c r="U54" s="200">
        <f t="shared" si="2"/>
        <v>126311642.94019873</v>
      </c>
      <c r="W54" s="198" t="s">
        <v>48</v>
      </c>
      <c r="X54" s="199">
        <f>+M54+'1ER SEMESTRE'!X54</f>
        <v>93023209.764593527</v>
      </c>
      <c r="Y54" s="199">
        <f>+N54+'1ER SEMESTRE'!Y54</f>
        <v>12269822.160421239</v>
      </c>
      <c r="Z54" s="199">
        <f>+O54+'1ER SEMESTRE'!Z54</f>
        <v>4791848.0294445893</v>
      </c>
      <c r="AA54" s="199">
        <f>+P54+'1ER SEMESTRE'!AA54</f>
        <v>4632883.6647286685</v>
      </c>
      <c r="AB54" s="199">
        <f>+Q54+'1ER SEMESTRE'!AB54</f>
        <v>371890.67861026351</v>
      </c>
      <c r="AC54" s="199">
        <f>+R54+'1ER SEMESTRE'!AC54</f>
        <v>3434216.5510402373</v>
      </c>
      <c r="AD54" s="199">
        <f>+S54+'1ER SEMESTRE'!AD54</f>
        <v>645045.35857667378</v>
      </c>
      <c r="AE54" s="199">
        <f>+T54+'1ER SEMESTRE'!AE54</f>
        <v>4947255.3300860673</v>
      </c>
      <c r="AF54" s="200">
        <f t="shared" si="3"/>
        <v>124116171.53750126</v>
      </c>
      <c r="AH54" s="198" t="s">
        <v>48</v>
      </c>
      <c r="AI54" s="199">
        <f t="shared" si="4"/>
        <v>208589472.59931976</v>
      </c>
      <c r="AJ54" s="199">
        <f t="shared" si="5"/>
        <v>27955765.167252768</v>
      </c>
      <c r="AK54" s="199">
        <f t="shared" si="6"/>
        <v>8813786.1119786426</v>
      </c>
      <c r="AL54" s="199">
        <f t="shared" si="7"/>
        <v>9382747.7873458453</v>
      </c>
      <c r="AM54" s="199">
        <f t="shared" si="8"/>
        <v>751862.06374519807</v>
      </c>
      <c r="AN54" s="199">
        <f t="shared" si="9"/>
        <v>6917899.6698843641</v>
      </c>
      <c r="AO54" s="199">
        <f t="shared" si="10"/>
        <v>1309594.888905602</v>
      </c>
      <c r="AP54" s="199">
        <f t="shared" si="11"/>
        <v>10004009.786655407</v>
      </c>
      <c r="AQ54" s="200">
        <f t="shared" si="12"/>
        <v>273725138.07508761</v>
      </c>
      <c r="AS54" s="198" t="s">
        <v>48</v>
      </c>
      <c r="AT54" s="199">
        <f>+'Part 2017'!O$18*'COEF 2DO SEM'!$N54</f>
        <v>208589472.59931976</v>
      </c>
      <c r="AU54" s="199">
        <f>+'Part 2017'!O$19*'COEF 2DO SEM'!$N54</f>
        <v>27955765.167252768</v>
      </c>
      <c r="AV54" s="199">
        <f>+'Part 2017'!O$20*'COEF 2DO SEM'!$N54</f>
        <v>8813786.1119786426</v>
      </c>
      <c r="AW54" s="199">
        <f>+'Part 2017'!O$21*'COEF 2DO SEM'!$N54</f>
        <v>9382747.7873458434</v>
      </c>
      <c r="AX54" s="199">
        <f>+'Part 2017'!O$22*'COEF 2DO SEM'!$N54</f>
        <v>751862.06374519796</v>
      </c>
      <c r="AY54" s="199">
        <f>+'Part 2017'!O$23*'COEF 2DO SEM'!$N54</f>
        <v>6917899.6698843651</v>
      </c>
      <c r="AZ54" s="199">
        <f>+'Part 2017'!O$24*'COEF 2DO SEM'!$N54</f>
        <v>1309594.888905602</v>
      </c>
      <c r="BA54" s="199">
        <f>+'Part 2017'!O$25*'COEF 2DO SEM'!$N54</f>
        <v>10004009.786655406</v>
      </c>
      <c r="BB54" s="200">
        <f t="shared" si="13"/>
        <v>273725138.07508761</v>
      </c>
    </row>
    <row r="55" spans="1:54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1"/>
        <v>39313575.037564851</v>
      </c>
      <c r="L55" s="198" t="s">
        <v>49</v>
      </c>
      <c r="M55" s="199">
        <f>+'Part 2017'!L$18*'COEF 2DO SEM'!N55</f>
        <v>25221113.724003438</v>
      </c>
      <c r="N55" s="199">
        <f>+'Part 2017'!L$19*'COEF 2DO SEM'!N55</f>
        <v>3328411.135955961</v>
      </c>
      <c r="O55" s="199">
        <f>+'Part 2017'!L$20*'COEF 2DO SEM'!N55</f>
        <v>1291653.9361191234</v>
      </c>
      <c r="P55" s="199">
        <f>+'Part 2017'!L$21*'COEF 2DO SEM'!N55</f>
        <v>1252170.4228600338</v>
      </c>
      <c r="Q55" s="199">
        <f>+'Part 2017'!L$22*'COEF 2DO SEM'!N55</f>
        <v>100509.06420938367</v>
      </c>
      <c r="R55" s="199">
        <f>+'Part 2017'!L$23*'COEF 2DO SEM'!N55</f>
        <v>928050.52189672063</v>
      </c>
      <c r="S55" s="199">
        <f>+'Part 2017'!L$24*'COEF 2DO SEM'!N55</f>
        <v>174354.68068922704</v>
      </c>
      <c r="T55" s="199">
        <f>+'Part 2017'!L$25*'COEF 2DO SEM'!N55</f>
        <v>1337078.1815875764</v>
      </c>
      <c r="U55" s="200">
        <f t="shared" si="2"/>
        <v>33633341.667321458</v>
      </c>
      <c r="W55" s="198" t="s">
        <v>49</v>
      </c>
      <c r="X55" s="199">
        <f>+M55+'1ER SEMESTRE'!X55</f>
        <v>25173695.540303018</v>
      </c>
      <c r="Y55" s="199">
        <f>+N55+'1ER SEMESTRE'!Y55</f>
        <v>3321975.010838062</v>
      </c>
      <c r="Z55" s="199">
        <f>+O55+'1ER SEMESTRE'!Z55</f>
        <v>1290003.688078291</v>
      </c>
      <c r="AA55" s="199">
        <f>+P55+'1ER SEMESTRE'!AA55</f>
        <v>1250221.4982864289</v>
      </c>
      <c r="AB55" s="199">
        <f>+Q55+'1ER SEMESTRE'!AB55</f>
        <v>100353.15752434186</v>
      </c>
      <c r="AC55" s="199">
        <f>+R55+'1ER SEMESTRE'!AC55</f>
        <v>926621.126136821</v>
      </c>
      <c r="AD55" s="199">
        <f>+S55+'1ER SEMESTRE'!AD55</f>
        <v>174082.00827658502</v>
      </c>
      <c r="AE55" s="199">
        <f>+T55+'1ER SEMESTRE'!AE55</f>
        <v>1335003.3363354423</v>
      </c>
      <c r="AF55" s="200">
        <f t="shared" si="3"/>
        <v>33571955.36577899</v>
      </c>
      <c r="AH55" s="198" t="s">
        <v>49</v>
      </c>
      <c r="AI55" s="199">
        <f t="shared" si="4"/>
        <v>55541681.169175938</v>
      </c>
      <c r="AJ55" s="199">
        <f t="shared" si="5"/>
        <v>7443856.9521795288</v>
      </c>
      <c r="AK55" s="199">
        <f t="shared" si="6"/>
        <v>2346870.5875927559</v>
      </c>
      <c r="AL55" s="199">
        <f t="shared" si="7"/>
        <v>2498369.5466578091</v>
      </c>
      <c r="AM55" s="199">
        <f t="shared" si="8"/>
        <v>200200.33852787357</v>
      </c>
      <c r="AN55" s="199">
        <f t="shared" si="9"/>
        <v>1842047.7938651151</v>
      </c>
      <c r="AO55" s="199">
        <f t="shared" si="10"/>
        <v>348709.36137845408</v>
      </c>
      <c r="AP55" s="199">
        <f t="shared" si="11"/>
        <v>2663794.6539663598</v>
      </c>
      <c r="AQ55" s="200">
        <f t="shared" si="12"/>
        <v>72885530.403343856</v>
      </c>
      <c r="AS55" s="198" t="s">
        <v>49</v>
      </c>
      <c r="AT55" s="199">
        <f>+'Part 2017'!O$18*'COEF 2DO SEM'!$N55</f>
        <v>55541681.169175945</v>
      </c>
      <c r="AU55" s="199">
        <f>+'Part 2017'!O$19*'COEF 2DO SEM'!$N55</f>
        <v>7443856.9521795288</v>
      </c>
      <c r="AV55" s="199">
        <f>+'Part 2017'!O$20*'COEF 2DO SEM'!$N55</f>
        <v>2346870.5875927559</v>
      </c>
      <c r="AW55" s="199">
        <f>+'Part 2017'!O$21*'COEF 2DO SEM'!$N55</f>
        <v>2498369.5466578086</v>
      </c>
      <c r="AX55" s="199">
        <f>+'Part 2017'!O$22*'COEF 2DO SEM'!$N55</f>
        <v>200200.33852787357</v>
      </c>
      <c r="AY55" s="199">
        <f>+'Part 2017'!O$23*'COEF 2DO SEM'!$N55</f>
        <v>1842047.7938651154</v>
      </c>
      <c r="AZ55" s="199">
        <f>+'Part 2017'!O$24*'COEF 2DO SEM'!$N55</f>
        <v>348709.36137845408</v>
      </c>
      <c r="BA55" s="199">
        <f>+'Part 2017'!O$25*'COEF 2DO SEM'!$N55</f>
        <v>2663794.6539663593</v>
      </c>
      <c r="BB55" s="200">
        <f t="shared" si="13"/>
        <v>72885530.403343841</v>
      </c>
    </row>
    <row r="56" spans="1:54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1"/>
        <v>9834950.4996816646</v>
      </c>
      <c r="L56" s="198" t="s">
        <v>50</v>
      </c>
      <c r="M56" s="199">
        <f>+'Part 2017'!L$18*'COEF 2DO SEM'!N56</f>
        <v>6096135.4312775824</v>
      </c>
      <c r="N56" s="199">
        <f>+'Part 2017'!L$19*'COEF 2DO SEM'!N56</f>
        <v>804502.34187910496</v>
      </c>
      <c r="O56" s="199">
        <f>+'Part 2017'!L$20*'COEF 2DO SEM'!N56</f>
        <v>312202.60179989605</v>
      </c>
      <c r="P56" s="199">
        <f>+'Part 2017'!L$21*'COEF 2DO SEM'!N56</f>
        <v>302659.13568797027</v>
      </c>
      <c r="Q56" s="199">
        <f>+'Part 2017'!L$22*'COEF 2DO SEM'!N56</f>
        <v>24293.806934792196</v>
      </c>
      <c r="R56" s="199">
        <f>+'Part 2017'!L$23*'COEF 2DO SEM'!N56</f>
        <v>224316.88506942792</v>
      </c>
      <c r="S56" s="199">
        <f>+'Part 2017'!L$24*'COEF 2DO SEM'!N56</f>
        <v>42142.855315192239</v>
      </c>
      <c r="T56" s="199">
        <f>+'Part 2017'!L$25*'COEF 2DO SEM'!N56</f>
        <v>323181.9881691722</v>
      </c>
      <c r="U56" s="200">
        <f t="shared" si="2"/>
        <v>8129435.0461331392</v>
      </c>
      <c r="W56" s="198" t="s">
        <v>50</v>
      </c>
      <c r="X56" s="199">
        <f>+M56+'1ER SEMESTRE'!X56</f>
        <v>5827786.4997435957</v>
      </c>
      <c r="Y56" s="199">
        <f>+N56+'1ER SEMESTRE'!Y56</f>
        <v>768079.02989569271</v>
      </c>
      <c r="Z56" s="199">
        <f>+O56+'1ER SEMESTRE'!Z56</f>
        <v>302863.51995481318</v>
      </c>
      <c r="AA56" s="199">
        <f>+P56+'1ER SEMESTRE'!AA56</f>
        <v>291629.7839466338</v>
      </c>
      <c r="AB56" s="199">
        <f>+Q56+'1ER SEMESTRE'!AB56</f>
        <v>23411.499999244141</v>
      </c>
      <c r="AC56" s="199">
        <f>+R56+'1ER SEMESTRE'!AC56</f>
        <v>216227.65020265937</v>
      </c>
      <c r="AD56" s="199">
        <f>+S56+'1ER SEMESTRE'!AD56</f>
        <v>40599.747906153534</v>
      </c>
      <c r="AE56" s="199">
        <f>+T56+'1ER SEMESTRE'!AE56</f>
        <v>311440.02626640873</v>
      </c>
      <c r="AF56" s="200">
        <f t="shared" si="3"/>
        <v>7782037.7579152007</v>
      </c>
      <c r="AH56" s="198" t="s">
        <v>50</v>
      </c>
      <c r="AI56" s="199">
        <f t="shared" si="4"/>
        <v>13424847.696788814</v>
      </c>
      <c r="AJ56" s="199">
        <f t="shared" si="5"/>
        <v>1799236.9650336141</v>
      </c>
      <c r="AK56" s="199">
        <f t="shared" si="6"/>
        <v>567256.50969296135</v>
      </c>
      <c r="AL56" s="199">
        <f t="shared" si="7"/>
        <v>603874.962877254</v>
      </c>
      <c r="AM56" s="199">
        <f t="shared" si="8"/>
        <v>48389.947819473629</v>
      </c>
      <c r="AN56" s="199">
        <f t="shared" si="9"/>
        <v>445236.99251237325</v>
      </c>
      <c r="AO56" s="199">
        <f t="shared" si="10"/>
        <v>84285.710630384478</v>
      </c>
      <c r="AP56" s="199">
        <f t="shared" si="11"/>
        <v>643859.4722419926</v>
      </c>
      <c r="AQ56" s="200">
        <f t="shared" si="12"/>
        <v>17616988.257596865</v>
      </c>
      <c r="AS56" s="198" t="s">
        <v>50</v>
      </c>
      <c r="AT56" s="199">
        <f>+'Part 2017'!O$18*'COEF 2DO SEM'!$N56</f>
        <v>13424847.696788816</v>
      </c>
      <c r="AU56" s="199">
        <f>+'Part 2017'!O$19*'COEF 2DO SEM'!$N56</f>
        <v>1799236.9650336143</v>
      </c>
      <c r="AV56" s="199">
        <f>+'Part 2017'!O$20*'COEF 2DO SEM'!$N56</f>
        <v>567256.50969296147</v>
      </c>
      <c r="AW56" s="199">
        <f>+'Part 2017'!O$21*'COEF 2DO SEM'!$N56</f>
        <v>603874.962877254</v>
      </c>
      <c r="AX56" s="199">
        <f>+'Part 2017'!O$22*'COEF 2DO SEM'!$N56</f>
        <v>48389.947819473629</v>
      </c>
      <c r="AY56" s="199">
        <f>+'Part 2017'!O$23*'COEF 2DO SEM'!$N56</f>
        <v>445236.99251237331</v>
      </c>
      <c r="AZ56" s="199">
        <f>+'Part 2017'!O$24*'COEF 2DO SEM'!$N56</f>
        <v>84285.710630384478</v>
      </c>
      <c r="BA56" s="199">
        <f>+'Part 2017'!O$25*'COEF 2DO SEM'!$N56</f>
        <v>643859.47224199271</v>
      </c>
      <c r="BB56" s="200">
        <f t="shared" si="13"/>
        <v>17616988.257596869</v>
      </c>
    </row>
    <row r="57" spans="1:54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1"/>
        <v>13549720.279134613</v>
      </c>
      <c r="L57" s="198" t="s">
        <v>51</v>
      </c>
      <c r="M57" s="199">
        <f>+'Part 2017'!L$18*'COEF 2DO SEM'!N57</f>
        <v>8398713.3316234238</v>
      </c>
      <c r="N57" s="199">
        <f>+'Part 2017'!L$19*'COEF 2DO SEM'!N57</f>
        <v>1108371.7906585729</v>
      </c>
      <c r="O57" s="199">
        <f>+'Part 2017'!L$20*'COEF 2DO SEM'!N57</f>
        <v>430124.98384649341</v>
      </c>
      <c r="P57" s="199">
        <f>+'Part 2017'!L$21*'COEF 2DO SEM'!N57</f>
        <v>416976.84483814961</v>
      </c>
      <c r="Q57" s="199">
        <f>+'Part 2017'!L$22*'COEF 2DO SEM'!N57</f>
        <v>33469.847000489674</v>
      </c>
      <c r="R57" s="199">
        <f>+'Part 2017'!L$23*'COEF 2DO SEM'!N57</f>
        <v>309043.85809322726</v>
      </c>
      <c r="S57" s="199">
        <f>+'Part 2017'!L$24*'COEF 2DO SEM'!N57</f>
        <v>58060.678729738269</v>
      </c>
      <c r="T57" s="199">
        <f>+'Part 2017'!L$25*'COEF 2DO SEM'!N57</f>
        <v>445251.40610403812</v>
      </c>
      <c r="U57" s="200">
        <f t="shared" si="2"/>
        <v>11200012.740894133</v>
      </c>
      <c r="W57" s="198" t="s">
        <v>51</v>
      </c>
      <c r="X57" s="199">
        <f>+M57+'1ER SEMESTRE'!X57</f>
        <v>8029006.0352208801</v>
      </c>
      <c r="Y57" s="199">
        <f>+N57+'1ER SEMESTRE'!Y57</f>
        <v>1058190.9901521686</v>
      </c>
      <c r="Z57" s="199">
        <f>+O57+'1ER SEMESTRE'!Z57</f>
        <v>417258.42730724975</v>
      </c>
      <c r="AA57" s="199">
        <f>+P57+'1ER SEMESTRE'!AA57</f>
        <v>401781.58473387844</v>
      </c>
      <c r="AB57" s="199">
        <f>+Q57+'1ER SEMESTRE'!AB57</f>
        <v>32254.282959023112</v>
      </c>
      <c r="AC57" s="199">
        <f>+R57+'1ER SEMESTRE'!AC57</f>
        <v>297899.22958488</v>
      </c>
      <c r="AD57" s="199">
        <f>+S57+'1ER SEMESTRE'!AD57</f>
        <v>55934.722553973952</v>
      </c>
      <c r="AE57" s="199">
        <f>+T57+'1ER SEMESTRE'!AE57</f>
        <v>429074.37508432427</v>
      </c>
      <c r="AF57" s="200">
        <f t="shared" si="3"/>
        <v>10721399.64759638</v>
      </c>
      <c r="AH57" s="198" t="s">
        <v>51</v>
      </c>
      <c r="AI57" s="199">
        <f t="shared" si="4"/>
        <v>18495561.425282285</v>
      </c>
      <c r="AJ57" s="199">
        <f t="shared" si="5"/>
        <v>2478828.7030904396</v>
      </c>
      <c r="AK57" s="199">
        <f t="shared" si="6"/>
        <v>781515.57886403403</v>
      </c>
      <c r="AL57" s="199">
        <f t="shared" si="7"/>
        <v>831965.22756514454</v>
      </c>
      <c r="AM57" s="199">
        <f t="shared" si="8"/>
        <v>66667.367293512041</v>
      </c>
      <c r="AN57" s="199">
        <f t="shared" si="9"/>
        <v>613407.93801260891</v>
      </c>
      <c r="AO57" s="199">
        <f t="shared" si="10"/>
        <v>116121.35745947654</v>
      </c>
      <c r="AP57" s="199">
        <f t="shared" si="11"/>
        <v>887052.32916348823</v>
      </c>
      <c r="AQ57" s="200">
        <f t="shared" si="12"/>
        <v>24271119.926730987</v>
      </c>
      <c r="AS57" s="198" t="s">
        <v>51</v>
      </c>
      <c r="AT57" s="199">
        <f>+'Part 2017'!O$18*'COEF 2DO SEM'!$N57</f>
        <v>18495561.425282288</v>
      </c>
      <c r="AU57" s="199">
        <f>+'Part 2017'!O$19*'COEF 2DO SEM'!$N57</f>
        <v>2478828.7030904391</v>
      </c>
      <c r="AV57" s="199">
        <f>+'Part 2017'!O$20*'COEF 2DO SEM'!$N57</f>
        <v>781515.57886403403</v>
      </c>
      <c r="AW57" s="199">
        <f>+'Part 2017'!O$21*'COEF 2DO SEM'!$N57</f>
        <v>831965.22756514442</v>
      </c>
      <c r="AX57" s="199">
        <f>+'Part 2017'!O$22*'COEF 2DO SEM'!$N57</f>
        <v>66667.367293512041</v>
      </c>
      <c r="AY57" s="199">
        <f>+'Part 2017'!O$23*'COEF 2DO SEM'!$N57</f>
        <v>613407.93801260891</v>
      </c>
      <c r="AZ57" s="199">
        <f>+'Part 2017'!O$24*'COEF 2DO SEM'!$N57</f>
        <v>116121.35745947654</v>
      </c>
      <c r="BA57" s="199">
        <f>+'Part 2017'!O$25*'COEF 2DO SEM'!$N57</f>
        <v>887052.32916348835</v>
      </c>
      <c r="BB57" s="200">
        <f t="shared" si="13"/>
        <v>24271119.92673099</v>
      </c>
    </row>
    <row r="58" spans="1:54" ht="14.25" thickTop="1" thickBot="1" x14ac:dyDescent="0.25">
      <c r="A58" s="201" t="s">
        <v>52</v>
      </c>
      <c r="B58" s="202">
        <f t="shared" ref="B58:J58" si="14">SUM(B7:B57)</f>
        <v>2854426487.4171886</v>
      </c>
      <c r="C58" s="202">
        <f t="shared" si="14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4"/>
        <v>86045158.199999973</v>
      </c>
      <c r="H58" s="202">
        <f t="shared" si="14"/>
        <v>16414027.199999996</v>
      </c>
      <c r="I58" s="202">
        <f t="shared" si="14"/>
        <v>124899200.74545453</v>
      </c>
      <c r="J58" s="203">
        <f t="shared" si="14"/>
        <v>3695263534.2264924</v>
      </c>
      <c r="L58" s="201" t="s">
        <v>52</v>
      </c>
      <c r="M58" s="202">
        <f t="shared" ref="M58:N58" si="15">SUM(M7:M57)</f>
        <v>2374355796.1484928</v>
      </c>
      <c r="N58" s="202">
        <f t="shared" si="15"/>
        <v>313341922.92630368</v>
      </c>
      <c r="O58" s="202">
        <f>SUM(O7:O57)</f>
        <v>121598357.76497354</v>
      </c>
      <c r="P58" s="202">
        <f>SUM(P7:P57)</f>
        <v>117881316.97189379</v>
      </c>
      <c r="Q58" s="202">
        <f>SUM(Q7:Q57)</f>
        <v>9462083.3077600561</v>
      </c>
      <c r="R58" s="202">
        <f t="shared" ref="R58:U58" si="16">SUM(R7:R57)</f>
        <v>87368153.520000011</v>
      </c>
      <c r="S58" s="202">
        <f t="shared" si="16"/>
        <v>16414027.200000005</v>
      </c>
      <c r="T58" s="202">
        <f t="shared" si="16"/>
        <v>125874668.54545459</v>
      </c>
      <c r="U58" s="203">
        <f t="shared" si="16"/>
        <v>3166296326.3848777</v>
      </c>
      <c r="W58" s="201" t="s">
        <v>52</v>
      </c>
      <c r="X58" s="202">
        <f t="shared" ref="X58:Y58" si="17">SUM(X7:X57)</f>
        <v>2374355796.1484933</v>
      </c>
      <c r="Y58" s="202">
        <f t="shared" si="17"/>
        <v>313341922.92630374</v>
      </c>
      <c r="Z58" s="202">
        <f>SUM(Z7:Z57)</f>
        <v>121598357.76497355</v>
      </c>
      <c r="AA58" s="202">
        <f>SUM(AA7:AA57)</f>
        <v>117881316.97189382</v>
      </c>
      <c r="AB58" s="202">
        <f>SUM(AB7:AB57)</f>
        <v>9462083.3077600617</v>
      </c>
      <c r="AC58" s="202">
        <f t="shared" ref="AC58:AF58" si="18">SUM(AC7:AC57)</f>
        <v>87368153.520000026</v>
      </c>
      <c r="AD58" s="202"/>
      <c r="AE58" s="202">
        <f t="shared" si="18"/>
        <v>125874668.54545461</v>
      </c>
      <c r="AF58" s="203">
        <f t="shared" si="18"/>
        <v>3166296326.3848777</v>
      </c>
      <c r="AH58" s="201" t="s">
        <v>52</v>
      </c>
      <c r="AI58" s="202">
        <f t="shared" ref="AI58:AJ58" si="19">SUM(AI7:AI57)</f>
        <v>5228782283.5656815</v>
      </c>
      <c r="AJ58" s="202">
        <f t="shared" si="19"/>
        <v>700776543.55472302</v>
      </c>
      <c r="AK58" s="202">
        <f>SUM(AK7:AK57)</f>
        <v>220938133.16253373</v>
      </c>
      <c r="AL58" s="202">
        <f>SUM(AL7:AL57)</f>
        <v>235200486.34419453</v>
      </c>
      <c r="AM58" s="202">
        <f>SUM(AM7:AM57)</f>
        <v>18847178.573329605</v>
      </c>
      <c r="AN58" s="202">
        <f t="shared" ref="AN58:AQ58" si="20">SUM(AN7:AN57)</f>
        <v>173413311.72</v>
      </c>
      <c r="AO58" s="202"/>
      <c r="AP58" s="202">
        <f t="shared" si="20"/>
        <v>250773869.29090914</v>
      </c>
      <c r="AQ58" s="203">
        <f t="shared" si="20"/>
        <v>6861559860.611372</v>
      </c>
      <c r="AS58" s="201" t="s">
        <v>52</v>
      </c>
      <c r="AT58" s="202">
        <f t="shared" ref="AT58:AU58" si="21">SUM(AT7:AT57)</f>
        <v>5228782283.5656824</v>
      </c>
      <c r="AU58" s="202">
        <f t="shared" si="21"/>
        <v>700776543.55472302</v>
      </c>
      <c r="AV58" s="202">
        <f>SUM(AV7:AV57)</f>
        <v>220938133.1625337</v>
      </c>
      <c r="AW58" s="202">
        <f>SUM(AW7:AW57)</f>
        <v>235200486.3441945</v>
      </c>
      <c r="AX58" s="202">
        <f>SUM(AX7:AX57)</f>
        <v>18847178.573329605</v>
      </c>
      <c r="AY58" s="202">
        <f t="shared" ref="AY58:BB58" si="22">SUM(AY7:AY57)</f>
        <v>173413311.72</v>
      </c>
      <c r="AZ58" s="202">
        <f t="shared" si="22"/>
        <v>32828054.40000001</v>
      </c>
      <c r="BA58" s="202">
        <f t="shared" si="22"/>
        <v>250773869.29090911</v>
      </c>
      <c r="BB58" s="203">
        <f t="shared" si="22"/>
        <v>6861559860.611372</v>
      </c>
    </row>
    <row r="59" spans="1:54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54" ht="16.5" customHeight="1" x14ac:dyDescent="0.2">
      <c r="A60" s="192" t="s">
        <v>149</v>
      </c>
      <c r="L60" s="192" t="s">
        <v>149</v>
      </c>
      <c r="W60" s="192" t="s">
        <v>149</v>
      </c>
    </row>
    <row r="63" spans="1:54" ht="16.5" customHeight="1" x14ac:dyDescent="0.2"/>
  </sheetData>
  <mergeCells count="20">
    <mergeCell ref="W1:AF1"/>
    <mergeCell ref="W2:AF2"/>
    <mergeCell ref="W3:AF3"/>
    <mergeCell ref="W4:AF4"/>
    <mergeCell ref="A1:J1"/>
    <mergeCell ref="A2:J2"/>
    <mergeCell ref="A3:J3"/>
    <mergeCell ref="A4:J4"/>
    <mergeCell ref="L1:U1"/>
    <mergeCell ref="L2:U2"/>
    <mergeCell ref="L3:U3"/>
    <mergeCell ref="L4:U4"/>
    <mergeCell ref="AH1:AQ1"/>
    <mergeCell ref="AH2:AQ2"/>
    <mergeCell ref="AH3:AQ3"/>
    <mergeCell ref="AH4:AQ4"/>
    <mergeCell ref="AS1:BB1"/>
    <mergeCell ref="AS2:BB2"/>
    <mergeCell ref="AS3:BB3"/>
    <mergeCell ref="AS4:BB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opLeftCell="E10" zoomScale="85" zoomScaleNormal="85" zoomScaleSheetLayoutView="100" workbookViewId="0">
      <selection activeCell="N10" sqref="N10:N11"/>
    </sheetView>
  </sheetViews>
  <sheetFormatPr baseColWidth="10" defaultColWidth="11.42578125" defaultRowHeight="12.75" x14ac:dyDescent="0.2"/>
  <cols>
    <col min="1" max="1" width="51.5703125" style="184" customWidth="1"/>
    <col min="2" max="2" width="13.85546875" style="184" customWidth="1"/>
    <col min="3" max="3" width="13.5703125" style="184" customWidth="1"/>
    <col min="4" max="6" width="13.85546875" style="184" customWidth="1"/>
    <col min="7" max="7" width="14" style="184" customWidth="1"/>
    <col min="8" max="8" width="13.85546875" style="184" customWidth="1"/>
    <col min="9" max="9" width="14" style="184" customWidth="1"/>
    <col min="10" max="10" width="13.85546875" style="184" customWidth="1"/>
    <col min="11" max="11" width="15" style="184" customWidth="1"/>
    <col min="12" max="12" width="14.140625" style="184" customWidth="1"/>
    <col min="13" max="13" width="15.28515625" style="184" bestFit="1" customWidth="1"/>
    <col min="14" max="14" width="14.42578125" style="184" customWidth="1"/>
    <col min="15" max="23" width="14.140625" style="184" customWidth="1"/>
    <col min="24" max="24" width="15.28515625" style="184" bestFit="1" customWidth="1"/>
    <col min="25" max="25" width="15.28515625" style="184" customWidth="1"/>
    <col min="26" max="26" width="15.28515625" style="184" bestFit="1" customWidth="1"/>
    <col min="27" max="28" width="17.28515625" style="184" customWidth="1"/>
    <col min="29" max="16384" width="11.42578125" style="184"/>
  </cols>
  <sheetData>
    <row r="1" spans="1:28" x14ac:dyDescent="0.2">
      <c r="A1" s="232" t="s">
        <v>251</v>
      </c>
    </row>
    <row r="2" spans="1:28" ht="27.75" customHeight="1" x14ac:dyDescent="0.2">
      <c r="A2" s="250" t="s">
        <v>217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4" spans="1:28" ht="38.25" x14ac:dyDescent="0.2">
      <c r="A4" s="185" t="s">
        <v>143</v>
      </c>
      <c r="B4" s="208" t="s">
        <v>191</v>
      </c>
      <c r="C4" s="208" t="s">
        <v>192</v>
      </c>
      <c r="D4" s="208" t="s">
        <v>193</v>
      </c>
      <c r="E4" s="208" t="s">
        <v>194</v>
      </c>
      <c r="F4" s="208" t="s">
        <v>195</v>
      </c>
      <c r="G4" s="208" t="s">
        <v>196</v>
      </c>
      <c r="H4" s="208" t="s">
        <v>197</v>
      </c>
      <c r="I4" s="208" t="s">
        <v>198</v>
      </c>
      <c r="J4" s="208" t="s">
        <v>199</v>
      </c>
      <c r="K4" s="208" t="s">
        <v>200</v>
      </c>
      <c r="L4" s="208" t="s">
        <v>201</v>
      </c>
      <c r="M4" s="211" t="s">
        <v>218</v>
      </c>
      <c r="N4" s="216" t="s">
        <v>173</v>
      </c>
    </row>
    <row r="5" spans="1:28" ht="25.5" customHeight="1" x14ac:dyDescent="0.2">
      <c r="A5" s="186" t="s">
        <v>146</v>
      </c>
      <c r="B5" s="209">
        <v>2061019197.0966027</v>
      </c>
      <c r="C5" s="209"/>
      <c r="D5" s="209">
        <v>2372453734.0275455</v>
      </c>
      <c r="E5" s="209">
        <v>226531100.10680389</v>
      </c>
      <c r="F5" s="209">
        <v>2124428461</v>
      </c>
      <c r="G5" s="209">
        <v>2354570712</v>
      </c>
      <c r="H5" s="209"/>
      <c r="I5" s="209">
        <v>2646167406</v>
      </c>
      <c r="J5" s="209">
        <v>-83308739.235378265</v>
      </c>
      <c r="K5" s="209">
        <v>2060237080.0903702</v>
      </c>
      <c r="L5" s="209">
        <v>510033486</v>
      </c>
      <c r="M5" s="212">
        <f>SUM(B5:L5)</f>
        <v>14272132437.085945</v>
      </c>
      <c r="N5" s="212">
        <f>+M5*0.2</f>
        <v>2854426487.4171891</v>
      </c>
    </row>
    <row r="6" spans="1:28" ht="25.5" customHeight="1" x14ac:dyDescent="0.2">
      <c r="A6" s="186" t="s">
        <v>147</v>
      </c>
      <c r="B6" s="209">
        <v>53068057.763249181</v>
      </c>
      <c r="C6" s="209"/>
      <c r="D6" s="209">
        <v>62768121.401830375</v>
      </c>
      <c r="E6" s="209">
        <v>6868223.6936306953</v>
      </c>
      <c r="F6" s="209">
        <v>55026970</v>
      </c>
      <c r="G6" s="209">
        <v>62209972</v>
      </c>
      <c r="H6" s="209"/>
      <c r="I6" s="209">
        <v>71289746</v>
      </c>
      <c r="J6" s="209">
        <v>-3150944.0658985376</v>
      </c>
      <c r="K6" s="209">
        <v>54382260.835607484</v>
      </c>
      <c r="L6" s="209">
        <v>24972213</v>
      </c>
      <c r="M6" s="212">
        <f t="shared" ref="M6:M12" si="0">SUM(B6:L6)</f>
        <v>387434620.62841922</v>
      </c>
      <c r="N6" s="212">
        <f>+M6</f>
        <v>387434620.62841922</v>
      </c>
    </row>
    <row r="7" spans="1:28" ht="25.5" customHeight="1" x14ac:dyDescent="0.2">
      <c r="A7" s="186" t="s">
        <v>148</v>
      </c>
      <c r="B7" s="209">
        <v>79599873.46749112</v>
      </c>
      <c r="C7" s="209"/>
      <c r="D7" s="209">
        <v>93429169.442740962</v>
      </c>
      <c r="E7" s="209">
        <v>2801299.327994287</v>
      </c>
      <c r="F7" s="209">
        <v>95900815</v>
      </c>
      <c r="G7" s="209">
        <v>63476198</v>
      </c>
      <c r="H7" s="209"/>
      <c r="I7" s="209">
        <v>77092165</v>
      </c>
      <c r="J7" s="209">
        <v>-40400426.471771836</v>
      </c>
      <c r="K7" s="209">
        <v>88555195.22134608</v>
      </c>
      <c r="L7" s="209">
        <v>36244588</v>
      </c>
      <c r="M7" s="212">
        <f t="shared" si="0"/>
        <v>496698876.9878006</v>
      </c>
      <c r="N7" s="212">
        <f t="shared" ref="N7:N12" si="1">+M7*0.2</f>
        <v>99339775.39756012</v>
      </c>
    </row>
    <row r="8" spans="1:28" ht="25.5" customHeight="1" x14ac:dyDescent="0.2">
      <c r="A8" s="186" t="s">
        <v>172</v>
      </c>
      <c r="B8" s="209">
        <v>75298111</v>
      </c>
      <c r="C8" s="209">
        <v>42271175.089190811</v>
      </c>
      <c r="D8" s="209">
        <v>75298111</v>
      </c>
      <c r="E8" s="209"/>
      <c r="F8" s="209">
        <v>75298111</v>
      </c>
      <c r="G8" s="209">
        <v>75298111</v>
      </c>
      <c r="H8" s="209">
        <v>98465585.251966089</v>
      </c>
      <c r="I8" s="209">
        <v>75298111</v>
      </c>
      <c r="J8" s="209">
        <v>-5929579.47965312</v>
      </c>
      <c r="K8" s="209">
        <v>75298111</v>
      </c>
      <c r="L8" s="209">
        <v>0</v>
      </c>
      <c r="M8" s="212">
        <f t="shared" si="0"/>
        <v>586595846.86150384</v>
      </c>
      <c r="N8" s="212">
        <f t="shared" si="1"/>
        <v>117319169.37230077</v>
      </c>
    </row>
    <row r="9" spans="1:28" ht="25.5" customHeight="1" x14ac:dyDescent="0.2">
      <c r="A9" s="186" t="s">
        <v>170</v>
      </c>
      <c r="B9" s="209">
        <v>8588725.8797170427</v>
      </c>
      <c r="C9" s="209"/>
      <c r="D9" s="209">
        <v>8277021.7328081802</v>
      </c>
      <c r="E9" s="209"/>
      <c r="F9" s="209">
        <v>7228724</v>
      </c>
      <c r="G9" s="209">
        <v>7866427</v>
      </c>
      <c r="H9" s="209"/>
      <c r="I9" s="209">
        <v>7654787</v>
      </c>
      <c r="J9" s="209">
        <v>-598062.10200586915</v>
      </c>
      <c r="K9" s="209">
        <v>7907852.8173283804</v>
      </c>
      <c r="L9" s="209">
        <v>0</v>
      </c>
      <c r="M9" s="212">
        <f t="shared" si="0"/>
        <v>46925476.327847734</v>
      </c>
      <c r="N9" s="212">
        <f t="shared" si="1"/>
        <v>9385095.2655695472</v>
      </c>
    </row>
    <row r="10" spans="1:28" ht="25.5" customHeight="1" x14ac:dyDescent="0.2">
      <c r="A10" s="245" t="s">
        <v>255</v>
      </c>
      <c r="B10" s="209">
        <v>76777292</v>
      </c>
      <c r="C10" s="209"/>
      <c r="D10" s="209">
        <v>94078007</v>
      </c>
      <c r="E10" s="209"/>
      <c r="F10" s="209">
        <v>68139538</v>
      </c>
      <c r="G10" s="209">
        <v>58010092</v>
      </c>
      <c r="H10" s="209"/>
      <c r="I10" s="209">
        <v>75577077</v>
      </c>
      <c r="J10" s="209"/>
      <c r="K10" s="209">
        <v>57643785</v>
      </c>
      <c r="L10" s="209"/>
      <c r="M10" s="212">
        <f t="shared" si="0"/>
        <v>430225791</v>
      </c>
      <c r="N10" s="212">
        <f t="shared" si="1"/>
        <v>86045158.200000003</v>
      </c>
    </row>
    <row r="11" spans="1:28" ht="25.5" customHeight="1" x14ac:dyDescent="0.2">
      <c r="A11" s="245" t="s">
        <v>256</v>
      </c>
      <c r="B11" s="209">
        <v>13678356</v>
      </c>
      <c r="C11" s="209"/>
      <c r="D11" s="209">
        <v>13678356</v>
      </c>
      <c r="E11" s="209"/>
      <c r="F11" s="209">
        <v>13678356</v>
      </c>
      <c r="G11" s="209">
        <v>13678356</v>
      </c>
      <c r="H11" s="209"/>
      <c r="I11" s="209">
        <v>13678356</v>
      </c>
      <c r="J11" s="209"/>
      <c r="K11" s="209">
        <v>13678356</v>
      </c>
      <c r="L11" s="209"/>
      <c r="M11" s="212">
        <f t="shared" si="0"/>
        <v>82070136</v>
      </c>
      <c r="N11" s="212">
        <f t="shared" si="1"/>
        <v>16414027.200000001</v>
      </c>
    </row>
    <row r="12" spans="1:28" ht="25.5" customHeight="1" x14ac:dyDescent="0.2">
      <c r="A12" s="186" t="s">
        <v>166</v>
      </c>
      <c r="B12" s="209">
        <v>107172242.18181817</v>
      </c>
      <c r="C12" s="209"/>
      <c r="D12" s="209">
        <v>114147420.54545453</v>
      </c>
      <c r="E12" s="209"/>
      <c r="F12" s="209">
        <v>102943476</v>
      </c>
      <c r="G12" s="209">
        <v>94888924</v>
      </c>
      <c r="H12" s="209"/>
      <c r="I12" s="209">
        <v>109488449</v>
      </c>
      <c r="J12" s="209">
        <v>0</v>
      </c>
      <c r="K12" s="209">
        <v>95855492</v>
      </c>
      <c r="L12" s="209">
        <v>0</v>
      </c>
      <c r="M12" s="212">
        <f t="shared" si="0"/>
        <v>624496003.72727275</v>
      </c>
      <c r="N12" s="212">
        <f t="shared" si="1"/>
        <v>124899200.74545455</v>
      </c>
    </row>
    <row r="13" spans="1:28" ht="25.5" customHeight="1" x14ac:dyDescent="0.2">
      <c r="A13" s="205" t="s">
        <v>53</v>
      </c>
      <c r="B13" s="206">
        <f t="shared" ref="B13:N13" si="2">SUM(B5:B12)</f>
        <v>2475201855.3888779</v>
      </c>
      <c r="C13" s="206">
        <f t="shared" si="2"/>
        <v>42271175.089190811</v>
      </c>
      <c r="D13" s="206">
        <f t="shared" si="2"/>
        <v>2834129941.1503792</v>
      </c>
      <c r="E13" s="206">
        <f t="shared" si="2"/>
        <v>236200623.12842888</v>
      </c>
      <c r="F13" s="206">
        <f t="shared" si="2"/>
        <v>2542644451</v>
      </c>
      <c r="G13" s="206">
        <f t="shared" si="2"/>
        <v>2729998792</v>
      </c>
      <c r="H13" s="206">
        <f t="shared" si="2"/>
        <v>98465585.251966089</v>
      </c>
      <c r="I13" s="206">
        <f t="shared" si="2"/>
        <v>3076246097</v>
      </c>
      <c r="J13" s="206">
        <f t="shared" si="2"/>
        <v>-133387751.35470763</v>
      </c>
      <c r="K13" s="206">
        <f t="shared" si="2"/>
        <v>2453558132.9646521</v>
      </c>
      <c r="L13" s="206">
        <f t="shared" si="2"/>
        <v>571250287</v>
      </c>
      <c r="M13" s="213">
        <f t="shared" si="2"/>
        <v>16926579188.61879</v>
      </c>
      <c r="N13" s="213">
        <f t="shared" si="2"/>
        <v>3695263534.2264929</v>
      </c>
    </row>
    <row r="14" spans="1:28" x14ac:dyDescent="0.2">
      <c r="A14" s="189"/>
      <c r="B14" s="189"/>
      <c r="C14" s="189"/>
      <c r="D14" s="189"/>
      <c r="E14" s="189"/>
      <c r="F14" s="189"/>
      <c r="G14" s="189"/>
      <c r="H14" s="189"/>
      <c r="I14" s="226"/>
      <c r="J14" s="189"/>
      <c r="K14" s="226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/>
      <c r="AA14" s="191"/>
      <c r="AB14" s="190"/>
    </row>
    <row r="15" spans="1:28" x14ac:dyDescent="0.2">
      <c r="A15" s="189"/>
      <c r="B15" s="189"/>
      <c r="C15" s="189"/>
      <c r="D15" s="189"/>
      <c r="E15" s="189"/>
      <c r="F15" s="189"/>
      <c r="G15" s="189"/>
      <c r="H15" s="189"/>
      <c r="I15" s="226"/>
      <c r="J15" s="189"/>
      <c r="K15" s="22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1"/>
      <c r="AB15" s="190"/>
    </row>
    <row r="16" spans="1:28" x14ac:dyDescent="0.2">
      <c r="A16" s="189"/>
      <c r="B16" s="189"/>
      <c r="C16" s="189"/>
      <c r="D16" s="189"/>
      <c r="E16" s="189"/>
      <c r="F16" s="189"/>
      <c r="G16" s="189"/>
      <c r="H16" s="189"/>
      <c r="I16" s="226"/>
      <c r="J16" s="189"/>
      <c r="K16" s="226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91"/>
      <c r="AB16" s="190"/>
    </row>
    <row r="17" spans="1:28" ht="38.25" x14ac:dyDescent="0.2">
      <c r="A17" s="185" t="s">
        <v>143</v>
      </c>
      <c r="B17" s="208" t="s">
        <v>202</v>
      </c>
      <c r="C17" s="208" t="s">
        <v>203</v>
      </c>
      <c r="D17" s="208" t="s">
        <v>204</v>
      </c>
      <c r="E17" s="208" t="s">
        <v>205</v>
      </c>
      <c r="F17" s="208" t="s">
        <v>206</v>
      </c>
      <c r="G17" s="208" t="s">
        <v>250</v>
      </c>
      <c r="H17" s="208" t="s">
        <v>207</v>
      </c>
      <c r="I17" s="208" t="s">
        <v>208</v>
      </c>
      <c r="J17" s="208" t="s">
        <v>209</v>
      </c>
      <c r="K17" s="211" t="s">
        <v>219</v>
      </c>
      <c r="L17" s="216" t="s">
        <v>173</v>
      </c>
      <c r="M17" s="217" t="s">
        <v>144</v>
      </c>
      <c r="N17" s="185" t="s">
        <v>145</v>
      </c>
      <c r="O17" s="185" t="s">
        <v>173</v>
      </c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A17" s="191"/>
      <c r="AB17" s="190"/>
    </row>
    <row r="18" spans="1:28" ht="25.5" customHeight="1" x14ac:dyDescent="0.2">
      <c r="A18" s="186" t="s">
        <v>146</v>
      </c>
      <c r="B18" s="209">
        <v>2167932401</v>
      </c>
      <c r="C18" s="209"/>
      <c r="D18" s="209">
        <v>2336054022.0776029</v>
      </c>
      <c r="E18" s="209">
        <v>2084405972</v>
      </c>
      <c r="F18" s="209">
        <v>-571104247</v>
      </c>
      <c r="G18" s="209"/>
      <c r="H18" s="209">
        <v>2049998135.6648552</v>
      </c>
      <c r="I18" s="209">
        <v>1883332806</v>
      </c>
      <c r="J18" s="209">
        <v>1921159891</v>
      </c>
      <c r="K18" s="212">
        <f>SUM(B18:J18)</f>
        <v>11871778980.742458</v>
      </c>
      <c r="L18" s="212">
        <f>+K18*0.2</f>
        <v>2374355796.1484919</v>
      </c>
      <c r="M18" s="214">
        <f t="shared" ref="M18:M24" si="3">SUM(K18,M5)</f>
        <v>26143911417.828403</v>
      </c>
      <c r="N18" s="188">
        <v>20</v>
      </c>
      <c r="O18" s="187">
        <f>+N18/100*M18</f>
        <v>5228782283.5656815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191"/>
      <c r="AB18" s="190"/>
    </row>
    <row r="19" spans="1:28" ht="25.5" customHeight="1" x14ac:dyDescent="0.2">
      <c r="A19" s="186" t="s">
        <v>147</v>
      </c>
      <c r="B19" s="209">
        <v>58070064</v>
      </c>
      <c r="C19" s="209"/>
      <c r="D19" s="209">
        <v>63811633.582712442</v>
      </c>
      <c r="E19" s="209">
        <v>55184020</v>
      </c>
      <c r="F19" s="209">
        <v>-16475285</v>
      </c>
      <c r="G19" s="209"/>
      <c r="H19" s="209">
        <v>54004366.343591139</v>
      </c>
      <c r="I19" s="209">
        <v>48421793</v>
      </c>
      <c r="J19" s="209">
        <v>50325331</v>
      </c>
      <c r="K19" s="212">
        <f t="shared" ref="K19:K25" si="4">SUM(B19:J19)</f>
        <v>313341922.92630357</v>
      </c>
      <c r="L19" s="212">
        <f>+K19</f>
        <v>313341922.92630357</v>
      </c>
      <c r="M19" s="214">
        <f t="shared" si="3"/>
        <v>700776543.55472279</v>
      </c>
      <c r="N19" s="188">
        <v>100</v>
      </c>
      <c r="O19" s="187">
        <f t="shared" ref="O19:O25" si="5">+N19/100*M19</f>
        <v>700776543.55472279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A19" s="191"/>
      <c r="AB19" s="190"/>
    </row>
    <row r="20" spans="1:28" ht="25.5" customHeight="1" x14ac:dyDescent="0.2">
      <c r="A20" s="186" t="s">
        <v>148</v>
      </c>
      <c r="B20" s="209">
        <v>103198269</v>
      </c>
      <c r="C20" s="209"/>
      <c r="D20" s="209">
        <v>98025784.762542203</v>
      </c>
      <c r="E20" s="209">
        <v>113106794</v>
      </c>
      <c r="F20" s="209">
        <v>29952955</v>
      </c>
      <c r="G20" s="209"/>
      <c r="H20" s="209">
        <v>83671334.062325582</v>
      </c>
      <c r="I20" s="209">
        <v>90870982</v>
      </c>
      <c r="J20" s="209">
        <v>89165670</v>
      </c>
      <c r="K20" s="212">
        <f t="shared" si="4"/>
        <v>607991788.82486773</v>
      </c>
      <c r="L20" s="212">
        <f t="shared" ref="L20:L25" si="6">+K20*0.2</f>
        <v>121598357.76497355</v>
      </c>
      <c r="M20" s="214">
        <f t="shared" si="3"/>
        <v>1104690665.8126683</v>
      </c>
      <c r="N20" s="188">
        <v>20</v>
      </c>
      <c r="O20" s="187">
        <f t="shared" si="5"/>
        <v>220938133.16253367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91"/>
      <c r="AB20" s="190"/>
    </row>
    <row r="21" spans="1:28" ht="25.5" customHeight="1" x14ac:dyDescent="0.2">
      <c r="A21" s="186" t="s">
        <v>172</v>
      </c>
      <c r="B21" s="209">
        <v>75298111</v>
      </c>
      <c r="C21" s="209">
        <v>70206533.633934736</v>
      </c>
      <c r="D21" s="209">
        <v>75298111</v>
      </c>
      <c r="E21" s="209">
        <v>75298111</v>
      </c>
      <c r="F21" s="209"/>
      <c r="G21" s="209">
        <v>67411385.225534096</v>
      </c>
      <c r="H21" s="209">
        <v>75298111</v>
      </c>
      <c r="I21" s="209">
        <v>75298111</v>
      </c>
      <c r="J21" s="209">
        <v>75298111</v>
      </c>
      <c r="K21" s="212">
        <f t="shared" si="4"/>
        <v>589406584.85946882</v>
      </c>
      <c r="L21" s="212">
        <f t="shared" si="6"/>
        <v>117881316.97189377</v>
      </c>
      <c r="M21" s="214">
        <f t="shared" si="3"/>
        <v>1176002431.7209725</v>
      </c>
      <c r="N21" s="188">
        <v>20</v>
      </c>
      <c r="O21" s="187">
        <f t="shared" si="5"/>
        <v>235200486.34419453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191"/>
      <c r="AB21" s="190"/>
    </row>
    <row r="22" spans="1:28" ht="25.5" customHeight="1" x14ac:dyDescent="0.2">
      <c r="A22" s="186" t="s">
        <v>170</v>
      </c>
      <c r="B22" s="209">
        <v>7793405</v>
      </c>
      <c r="C22" s="209"/>
      <c r="D22" s="209">
        <v>8250143.1914571077</v>
      </c>
      <c r="E22" s="209">
        <v>8335271</v>
      </c>
      <c r="F22" s="209"/>
      <c r="G22" s="209"/>
      <c r="H22" s="209">
        <v>7851046.3473431831</v>
      </c>
      <c r="I22" s="209">
        <v>7741051</v>
      </c>
      <c r="J22" s="209">
        <v>7339500</v>
      </c>
      <c r="K22" s="212">
        <f t="shared" si="4"/>
        <v>47310416.538800292</v>
      </c>
      <c r="L22" s="212">
        <f t="shared" si="6"/>
        <v>9462083.307760058</v>
      </c>
      <c r="M22" s="214">
        <f t="shared" si="3"/>
        <v>94235892.866648018</v>
      </c>
      <c r="N22" s="188">
        <v>20</v>
      </c>
      <c r="O22" s="187">
        <f t="shared" si="5"/>
        <v>18847178.573329605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A22" s="191"/>
      <c r="AB22" s="190"/>
    </row>
    <row r="23" spans="1:28" ht="25.5" customHeight="1" x14ac:dyDescent="0.2">
      <c r="A23" s="245" t="s">
        <v>255</v>
      </c>
      <c r="B23" s="209">
        <v>73424716</v>
      </c>
      <c r="C23" s="209"/>
      <c r="D23" s="209">
        <v>65266367</v>
      </c>
      <c r="E23" s="209">
        <v>67022455</v>
      </c>
      <c r="F23" s="209"/>
      <c r="G23" s="209"/>
      <c r="H23" s="209">
        <v>76318071.480000004</v>
      </c>
      <c r="I23" s="209">
        <v>70034212.120000005</v>
      </c>
      <c r="J23" s="209">
        <v>84774946</v>
      </c>
      <c r="K23" s="212">
        <f t="shared" si="4"/>
        <v>436840767.60000002</v>
      </c>
      <c r="L23" s="212">
        <f t="shared" si="6"/>
        <v>87368153.520000011</v>
      </c>
      <c r="M23" s="214">
        <f t="shared" si="3"/>
        <v>867066558.60000002</v>
      </c>
      <c r="N23" s="188">
        <v>20</v>
      </c>
      <c r="O23" s="187">
        <f t="shared" si="5"/>
        <v>173413311.72000003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91"/>
      <c r="AB23" s="190"/>
    </row>
    <row r="24" spans="1:28" ht="25.5" customHeight="1" x14ac:dyDescent="0.2">
      <c r="A24" s="245" t="s">
        <v>256</v>
      </c>
      <c r="B24" s="209">
        <v>13678356</v>
      </c>
      <c r="C24" s="209"/>
      <c r="D24" s="209">
        <v>13678356</v>
      </c>
      <c r="E24" s="209">
        <v>13678356</v>
      </c>
      <c r="F24" s="209"/>
      <c r="G24" s="209"/>
      <c r="H24" s="209">
        <v>13678356</v>
      </c>
      <c r="I24" s="209">
        <v>13678356</v>
      </c>
      <c r="J24" s="209">
        <v>13678356</v>
      </c>
      <c r="K24" s="212">
        <f t="shared" ref="K24" si="7">SUM(B24:J24)</f>
        <v>82070136</v>
      </c>
      <c r="L24" s="212">
        <f t="shared" ref="L24" si="8">+K24*0.2</f>
        <v>16414027.200000001</v>
      </c>
      <c r="M24" s="214">
        <f t="shared" si="3"/>
        <v>164140272</v>
      </c>
      <c r="N24" s="246">
        <v>20</v>
      </c>
      <c r="O24" s="247">
        <f t="shared" si="5"/>
        <v>32828054.400000002</v>
      </c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/>
      <c r="AB24" s="190"/>
    </row>
    <row r="25" spans="1:28" ht="25.5" customHeight="1" x14ac:dyDescent="0.2">
      <c r="A25" s="186" t="s">
        <v>166</v>
      </c>
      <c r="B25" s="209">
        <v>108618555</v>
      </c>
      <c r="C25" s="209"/>
      <c r="D25" s="209">
        <v>112766493</v>
      </c>
      <c r="E25" s="209">
        <v>101720319</v>
      </c>
      <c r="F25" s="209"/>
      <c r="G25" s="209"/>
      <c r="H25" s="209">
        <v>105532556.72727273</v>
      </c>
      <c r="I25" s="209">
        <v>101176758</v>
      </c>
      <c r="J25" s="209">
        <v>99558661</v>
      </c>
      <c r="K25" s="212">
        <f t="shared" si="4"/>
        <v>629373342.72727275</v>
      </c>
      <c r="L25" s="212">
        <f t="shared" si="6"/>
        <v>125874668.54545456</v>
      </c>
      <c r="M25" s="214">
        <f t="shared" ref="M25" si="9">SUM(K25,M12)</f>
        <v>1253869346.4545455</v>
      </c>
      <c r="N25" s="188">
        <v>20</v>
      </c>
      <c r="O25" s="187">
        <f t="shared" si="5"/>
        <v>250773869.29090911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191"/>
      <c r="AB25" s="190"/>
    </row>
    <row r="26" spans="1:28" ht="25.5" customHeight="1" x14ac:dyDescent="0.2">
      <c r="A26" s="205" t="s">
        <v>53</v>
      </c>
      <c r="B26" s="206">
        <f t="shared" ref="B26:M26" si="10">SUM(B18:B25)</f>
        <v>2608013877</v>
      </c>
      <c r="C26" s="206">
        <f t="shared" si="10"/>
        <v>70206533.633934736</v>
      </c>
      <c r="D26" s="206">
        <f t="shared" si="10"/>
        <v>2773150910.614315</v>
      </c>
      <c r="E26" s="206">
        <f t="shared" si="10"/>
        <v>2518751298</v>
      </c>
      <c r="F26" s="206">
        <f t="shared" si="10"/>
        <v>-557626577</v>
      </c>
      <c r="G26" s="206">
        <f t="shared" si="10"/>
        <v>67411385.225534096</v>
      </c>
      <c r="H26" s="206">
        <f t="shared" si="10"/>
        <v>2466351977.6253877</v>
      </c>
      <c r="I26" s="206">
        <f t="shared" si="10"/>
        <v>2290554069.1199999</v>
      </c>
      <c r="J26" s="206">
        <f t="shared" si="10"/>
        <v>2341300466</v>
      </c>
      <c r="K26" s="213">
        <f t="shared" si="10"/>
        <v>14578113940.219172</v>
      </c>
      <c r="L26" s="213">
        <f t="shared" si="10"/>
        <v>3166296326.3848772</v>
      </c>
      <c r="M26" s="215">
        <f t="shared" si="10"/>
        <v>31504693128.837959</v>
      </c>
      <c r="N26" s="205"/>
      <c r="O26" s="206">
        <f>SUM(O18:O25)</f>
        <v>6861559860.611371</v>
      </c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  <c r="AB26" s="190"/>
    </row>
    <row r="27" spans="1:28" x14ac:dyDescent="0.2">
      <c r="A27" s="189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228"/>
      <c r="M27" s="229"/>
      <c r="N27" s="230"/>
      <c r="O27" s="22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A27" s="191"/>
      <c r="AB27" s="190"/>
    </row>
    <row r="28" spans="1:28" x14ac:dyDescent="0.2">
      <c r="A28" s="189"/>
      <c r="B28" s="227"/>
      <c r="C28" s="227"/>
      <c r="D28" s="227"/>
      <c r="E28" s="227"/>
      <c r="F28" s="227"/>
      <c r="G28" s="227"/>
      <c r="H28" s="227"/>
      <c r="I28" s="227"/>
      <c r="J28" s="227"/>
      <c r="K28" s="228"/>
      <c r="L28" s="228"/>
      <c r="M28" s="229"/>
      <c r="N28" s="230"/>
      <c r="O28" s="22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91"/>
      <c r="AB28" s="190"/>
    </row>
    <row r="29" spans="1:28" x14ac:dyDescent="0.2">
      <c r="A29" s="192" t="s">
        <v>149</v>
      </c>
      <c r="B29" s="192"/>
      <c r="C29" s="192"/>
      <c r="D29" s="192"/>
      <c r="E29" s="192"/>
      <c r="F29" s="192"/>
      <c r="G29" s="192"/>
      <c r="H29" s="192"/>
      <c r="I29" s="224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</row>
    <row r="30" spans="1:28" x14ac:dyDescent="0.2">
      <c r="G30" s="225"/>
      <c r="H30" s="225"/>
    </row>
    <row r="32" spans="1:28" x14ac:dyDescent="0.2">
      <c r="A32" s="184" t="s">
        <v>216</v>
      </c>
    </row>
  </sheetData>
  <mergeCells count="1">
    <mergeCell ref="A2:N2"/>
  </mergeCells>
  <pageMargins left="0.19685039370078741" right="0.19685039370078741" top="0.94488188976377963" bottom="0.35433070866141736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zoomScale="115" zoomScaleNormal="115" zoomScaleSheetLayoutView="100" workbookViewId="0">
      <selection activeCell="AC62" sqref="AC62"/>
    </sheetView>
  </sheetViews>
  <sheetFormatPr baseColWidth="10" defaultColWidth="11.42578125" defaultRowHeight="12.75" x14ac:dyDescent="0.2"/>
  <cols>
    <col min="1" max="1" width="28" style="193" customWidth="1"/>
    <col min="2" max="10" width="14.7109375" style="193" customWidth="1"/>
    <col min="11" max="11" width="11.42578125" style="193"/>
    <col min="12" max="12" width="28.7109375" style="193" customWidth="1"/>
    <col min="13" max="13" width="14.140625" style="193" bestFit="1" customWidth="1"/>
    <col min="14" max="14" width="13.140625" style="193" customWidth="1"/>
    <col min="15" max="15" width="11.42578125" style="193"/>
    <col min="16" max="16" width="12.5703125" style="193" customWidth="1"/>
    <col min="17" max="18" width="11.42578125" style="193"/>
    <col min="19" max="19" width="12.28515625" style="193" customWidth="1"/>
    <col min="20" max="20" width="13.140625" style="193" customWidth="1"/>
    <col min="21" max="21" width="14.140625" style="193" bestFit="1" customWidth="1"/>
    <col min="22" max="16384" width="11.42578125" style="193"/>
  </cols>
  <sheetData>
    <row r="1" spans="1:21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J1" s="249"/>
      <c r="L1" s="249" t="s">
        <v>150</v>
      </c>
      <c r="M1" s="249"/>
      <c r="N1" s="249"/>
      <c r="O1" s="249"/>
      <c r="P1" s="249"/>
      <c r="Q1" s="249"/>
      <c r="R1" s="249"/>
      <c r="S1" s="249"/>
      <c r="T1" s="249"/>
      <c r="U1" s="249"/>
    </row>
    <row r="2" spans="1:21" x14ac:dyDescent="0.2">
      <c r="A2" s="249" t="s">
        <v>171</v>
      </c>
      <c r="B2" s="249"/>
      <c r="C2" s="249"/>
      <c r="D2" s="249"/>
      <c r="E2" s="249"/>
      <c r="F2" s="249"/>
      <c r="G2" s="249"/>
      <c r="H2" s="249"/>
      <c r="I2" s="249"/>
      <c r="J2" s="249"/>
      <c r="L2" s="249" t="s">
        <v>171</v>
      </c>
      <c r="M2" s="249"/>
      <c r="N2" s="249"/>
      <c r="O2" s="249"/>
      <c r="P2" s="249"/>
      <c r="Q2" s="249"/>
      <c r="R2" s="249"/>
      <c r="S2" s="249"/>
      <c r="T2" s="249"/>
      <c r="U2" s="249"/>
    </row>
    <row r="3" spans="1:21" x14ac:dyDescent="0.2">
      <c r="A3" s="249" t="s">
        <v>210</v>
      </c>
      <c r="B3" s="249"/>
      <c r="C3" s="249"/>
      <c r="D3" s="249"/>
      <c r="E3" s="249"/>
      <c r="F3" s="249"/>
      <c r="G3" s="249"/>
      <c r="H3" s="249"/>
      <c r="I3" s="249"/>
      <c r="J3" s="249"/>
      <c r="L3" s="249" t="s">
        <v>210</v>
      </c>
      <c r="M3" s="249"/>
      <c r="N3" s="249"/>
      <c r="O3" s="249"/>
      <c r="P3" s="249"/>
      <c r="Q3" s="249"/>
      <c r="R3" s="249"/>
      <c r="S3" s="249"/>
      <c r="T3" s="249"/>
      <c r="U3" s="249"/>
    </row>
    <row r="4" spans="1:21" x14ac:dyDescent="0.2">
      <c r="A4" s="249" t="s">
        <v>211</v>
      </c>
      <c r="B4" s="249"/>
      <c r="C4" s="249"/>
      <c r="D4" s="249"/>
      <c r="E4" s="249"/>
      <c r="F4" s="249"/>
      <c r="G4" s="249"/>
      <c r="H4" s="249"/>
      <c r="I4" s="249"/>
      <c r="J4" s="249"/>
      <c r="L4" s="249" t="s">
        <v>211</v>
      </c>
      <c r="M4" s="249"/>
      <c r="N4" s="249"/>
      <c r="O4" s="249"/>
      <c r="P4" s="249"/>
      <c r="Q4" s="249"/>
      <c r="R4" s="249"/>
      <c r="S4" s="249"/>
      <c r="T4" s="249"/>
      <c r="U4" s="249"/>
    </row>
    <row r="5" spans="1:21" ht="13.5" customHeight="1" thickBot="1" x14ac:dyDescent="0.25">
      <c r="A5" s="249" t="s">
        <v>215</v>
      </c>
      <c r="B5" s="249"/>
      <c r="C5" s="249"/>
      <c r="D5" s="249"/>
      <c r="E5" s="249"/>
      <c r="F5" s="249"/>
      <c r="G5" s="249"/>
      <c r="H5" s="249"/>
      <c r="I5" s="249"/>
      <c r="J5" s="249"/>
      <c r="L5" s="194"/>
    </row>
    <row r="6" spans="1:21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</row>
    <row r="7" spans="1:21" ht="13.5" thickTop="1" x14ac:dyDescent="0.2">
      <c r="A7" s="198" t="s">
        <v>1</v>
      </c>
      <c r="B7" s="199">
        <f>'Part 2017'!O$18*'CALCULO GARANTIA'!$N7</f>
        <v>6929579.2840393772</v>
      </c>
      <c r="C7" s="199">
        <f>'Part 2017'!O$19*'CALCULO GARANTIA'!$N7</f>
        <v>928722.28285741457</v>
      </c>
      <c r="D7" s="199">
        <f>'Part 2017'!O$20*'CALCULO GARANTIA'!$N7</f>
        <v>292803.98907207529</v>
      </c>
      <c r="E7" s="199">
        <f>'Part 2017'!O$21*'CALCULO GARANTIA'!$N7</f>
        <v>311705.54239547992</v>
      </c>
      <c r="F7" s="199">
        <f>'Part 2017'!O$22*'CALCULO GARANTIA'!$N7</f>
        <v>24977.712041066872</v>
      </c>
      <c r="G7" s="199">
        <f>'Part 2017'!O$23*'CALCULO GARANTIA'!$N7</f>
        <v>229820.48731470772</v>
      </c>
      <c r="H7" s="199">
        <f>'Part 2017'!O$24*'CALCULO GARANTIA'!$N7</f>
        <v>43506.230202116654</v>
      </c>
      <c r="I7" s="199">
        <f>+'Part 2017'!O$25*'CALCULO GARANTIA'!N7</f>
        <v>332344.57190511428</v>
      </c>
      <c r="J7" s="200">
        <f>SUM(B7:I7)</f>
        <v>9093460.099827351</v>
      </c>
      <c r="L7" s="198" t="s">
        <v>1</v>
      </c>
      <c r="M7" s="218">
        <f>+B7-'Distribución  1 Y 2 SEM'!X7</f>
        <v>3905621.0395125044</v>
      </c>
      <c r="N7" s="218">
        <f>+C7-'Distribución  1 Y 2 SEM'!Y7</f>
        <v>530176.64035601693</v>
      </c>
      <c r="O7" s="218">
        <f>+D7-'Distribución  1 Y 2 SEM'!Z7</f>
        <v>135652.27492227231</v>
      </c>
      <c r="P7" s="218">
        <f>+E7-'Distribución  1 Y 2 SEM'!AA7</f>
        <v>160382.85932295938</v>
      </c>
      <c r="Q7" s="218">
        <f>+F7-'Distribución  1 Y 2 SEM'!AB7</f>
        <v>12829.806752743432</v>
      </c>
      <c r="R7" s="218">
        <f>+G7-'Distribución  1 Y 2 SEM'!AC7</f>
        <v>117622.93416931154</v>
      </c>
      <c r="S7" s="218">
        <f>+H7-'Distribución  1 Y 2 SEM'!AD7</f>
        <v>22439.579525753132</v>
      </c>
      <c r="T7" s="218">
        <f>+I7-'Distribución  1 Y 2 SEM'!AE7</f>
        <v>170742.62661329415</v>
      </c>
      <c r="U7" s="219">
        <f>SUM(M7:T7)</f>
        <v>5055467.7611748539</v>
      </c>
    </row>
    <row r="8" spans="1:21" x14ac:dyDescent="0.2">
      <c r="A8" s="198" t="s">
        <v>2</v>
      </c>
      <c r="B8" s="199">
        <f>'Part 2017'!O$18*'CALCULO GARANTIA'!$N8</f>
        <v>13725953.850779871</v>
      </c>
      <c r="C8" s="199">
        <f>'Part 2017'!O$19*'CALCULO GARANTIA'!$N8</f>
        <v>1839592.083757933</v>
      </c>
      <c r="D8" s="199">
        <f>'Part 2017'!O$20*'CALCULO GARANTIA'!$N8</f>
        <v>579979.51630114019</v>
      </c>
      <c r="E8" s="199">
        <f>'Part 2017'!O$21*'CALCULO GARANTIA'!$N8</f>
        <v>617419.28544017999</v>
      </c>
      <c r="F8" s="199">
        <f>'Part 2017'!O$22*'CALCULO GARANTIA'!$N8</f>
        <v>49475.286842219837</v>
      </c>
      <c r="G8" s="199">
        <f>'Part 2017'!O$23*'CALCULO GARANTIA'!$N8</f>
        <v>455223.22114288597</v>
      </c>
      <c r="H8" s="199">
        <f>'Part 2017'!O$24*'CALCULO GARANTIA'!$N8</f>
        <v>86176.156372304409</v>
      </c>
      <c r="I8" s="199">
        <f>+'Part 2017'!O$25*'CALCULO GARANTIA'!N8</f>
        <v>658300.60809516662</v>
      </c>
      <c r="J8" s="200">
        <f t="shared" ref="J8:J57" si="0">SUM(B8:I8)</f>
        <v>18012120.0087317</v>
      </c>
      <c r="L8" s="198" t="s">
        <v>2</v>
      </c>
      <c r="M8" s="218">
        <f>+B8-'Distribución  1 Y 2 SEM'!X8</f>
        <v>7736165.7828863524</v>
      </c>
      <c r="N8" s="218">
        <f>+C8-'Distribución  1 Y 2 SEM'!Y8</f>
        <v>1050161.8929520645</v>
      </c>
      <c r="O8" s="218">
        <f>+D8-'Distribución  1 Y 2 SEM'!Z8</f>
        <v>268696.95677268377</v>
      </c>
      <c r="P8" s="218">
        <f>+E8-'Distribución  1 Y 2 SEM'!AA8</f>
        <v>317682.738776577</v>
      </c>
      <c r="Q8" s="218">
        <f>+F8-'Distribución  1 Y 2 SEM'!AB8</f>
        <v>25412.990916806077</v>
      </c>
      <c r="R8" s="218">
        <f>+G8-'Distribución  1 Y 2 SEM'!AC8</f>
        <v>232984.84655769391</v>
      </c>
      <c r="S8" s="218">
        <f>+H8-'Distribución  1 Y 2 SEM'!AD8</f>
        <v>44447.811386011141</v>
      </c>
      <c r="T8" s="218">
        <f>+I8-'Distribución  1 Y 2 SEM'!AE8</f>
        <v>338203.13141563255</v>
      </c>
      <c r="U8" s="219">
        <f t="shared" ref="U8:U57" si="1">SUM(M8:T8)</f>
        <v>10013756.151663821</v>
      </c>
    </row>
    <row r="9" spans="1:21" x14ac:dyDescent="0.2">
      <c r="A9" s="198" t="s">
        <v>3</v>
      </c>
      <c r="B9" s="199">
        <f>'Part 2017'!O$18*'CALCULO GARANTIA'!$N9</f>
        <v>13533559.069012748</v>
      </c>
      <c r="C9" s="199">
        <f>'Part 2017'!O$19*'CALCULO GARANTIA'!$N9</f>
        <v>1813806.7779538466</v>
      </c>
      <c r="D9" s="199">
        <f>'Part 2017'!O$20*'CALCULO GARANTIA'!$N9</f>
        <v>571850.02426865604</v>
      </c>
      <c r="E9" s="199">
        <f>'Part 2017'!O$21*'CALCULO GARANTIA'!$N9</f>
        <v>608765.00538267219</v>
      </c>
      <c r="F9" s="199">
        <f>'Part 2017'!O$22*'CALCULO GARANTIA'!$N9</f>
        <v>48781.798643267903</v>
      </c>
      <c r="G9" s="199">
        <f>'Part 2017'!O$23*'CALCULO GARANTIA'!$N9</f>
        <v>448842.4207089594</v>
      </c>
      <c r="H9" s="199">
        <f>'Part 2017'!O$24*'CALCULO GARANTIA'!$N9</f>
        <v>84968.237201147</v>
      </c>
      <c r="I9" s="199">
        <f>+'Part 2017'!O$25*'CALCULO GARANTIA'!N9</f>
        <v>649073.30023674492</v>
      </c>
      <c r="J9" s="200">
        <f t="shared" si="0"/>
        <v>17759646.633408044</v>
      </c>
      <c r="L9" s="198" t="s">
        <v>3</v>
      </c>
      <c r="M9" s="218">
        <f>+B9-'Distribución  1 Y 2 SEM'!X9</f>
        <v>7609078.4394667558</v>
      </c>
      <c r="N9" s="218">
        <f>+C9-'Distribución  1 Y 2 SEM'!Y9</f>
        <v>1032842.8758126997</v>
      </c>
      <c r="O9" s="218">
        <f>+D9-'Distribución  1 Y 2 SEM'!Z9</f>
        <v>264576.39907584025</v>
      </c>
      <c r="P9" s="218">
        <f>+E9-'Distribución  1 Y 2 SEM'!AA9</f>
        <v>312616.80586078996</v>
      </c>
      <c r="Q9" s="218">
        <f>+F9-'Distribución  1 Y 2 SEM'!AB9</f>
        <v>25007.98363915837</v>
      </c>
      <c r="R9" s="218">
        <f>+G9-'Distribución  1 Y 2 SEM'!AC9</f>
        <v>229276.41587393358</v>
      </c>
      <c r="S9" s="218">
        <f>+H9-'Distribución  1 Y 2 SEM'!AD9</f>
        <v>43738.430692244212</v>
      </c>
      <c r="T9" s="218">
        <f>+I9-'Distribución  1 Y 2 SEM'!AE9</f>
        <v>332812.81199303927</v>
      </c>
      <c r="U9" s="219">
        <f t="shared" si="1"/>
        <v>9849950.1624144614</v>
      </c>
    </row>
    <row r="10" spans="1:21" x14ac:dyDescent="0.2">
      <c r="A10" s="198" t="s">
        <v>4</v>
      </c>
      <c r="B10" s="199">
        <f>'Part 2017'!O$18*'CALCULO GARANTIA'!$N10</f>
        <v>37661303.517479599</v>
      </c>
      <c r="C10" s="199">
        <f>'Part 2017'!O$19*'CALCULO GARANTIA'!$N10</f>
        <v>5047476.9599217242</v>
      </c>
      <c r="D10" s="199">
        <f>'Part 2017'!O$20*'CALCULO GARANTIA'!$N10</f>
        <v>1591349.1211466661</v>
      </c>
      <c r="E10" s="199">
        <f>'Part 2017'!O$21*'CALCULO GARANTIA'!$N10</f>
        <v>1694076.445199969</v>
      </c>
      <c r="F10" s="199">
        <f>'Part 2017'!O$22*'CALCULO GARANTIA'!$N10</f>
        <v>135750.40500907254</v>
      </c>
      <c r="G10" s="199">
        <f>'Part 2017'!O$23*'CALCULO GARANTIA'!$N10</f>
        <v>1249042.5136241349</v>
      </c>
      <c r="H10" s="199">
        <f>'Part 2017'!O$24*'CALCULO GARANTIA'!$N10</f>
        <v>236450.33462812784</v>
      </c>
      <c r="I10" s="199">
        <f>+'Part 2017'!O$25*'CALCULO GARANTIA'!N10</f>
        <v>1806246.7116487368</v>
      </c>
      <c r="J10" s="200">
        <f t="shared" si="0"/>
        <v>49421696.008658029</v>
      </c>
      <c r="L10" s="198" t="s">
        <v>4</v>
      </c>
      <c r="M10" s="218">
        <f>+B10-'Distribución  1 Y 2 SEM'!X10</f>
        <v>20867203.161342431</v>
      </c>
      <c r="N10" s="218">
        <f>+C10-'Distribución  1 Y 2 SEM'!Y10</f>
        <v>2832361.466956683</v>
      </c>
      <c r="O10" s="218">
        <f>+D10-'Distribución  1 Y 2 SEM'!Z10</f>
        <v>726082.04003118852</v>
      </c>
      <c r="P10" s="218">
        <f>+E10-'Distribución  1 Y 2 SEM'!AA10</f>
        <v>857586.27650070202</v>
      </c>
      <c r="Q10" s="218">
        <f>+F10-'Distribución  1 Y 2 SEM'!AB10</f>
        <v>68603.584482633843</v>
      </c>
      <c r="R10" s="218">
        <f>+G10-'Distribución  1 Y 2 SEM'!AC10</f>
        <v>628974.50895877264</v>
      </c>
      <c r="S10" s="218">
        <f>+H10-'Distribución  1 Y 2 SEM'!AD10</f>
        <v>119984.46077972128</v>
      </c>
      <c r="T10" s="218">
        <f>+I10-'Distribución  1 Y 2 SEM'!AE10</f>
        <v>912993.87660927325</v>
      </c>
      <c r="U10" s="219">
        <f t="shared" si="1"/>
        <v>27013789.375661403</v>
      </c>
    </row>
    <row r="11" spans="1:21" x14ac:dyDescent="0.2">
      <c r="A11" s="198" t="s">
        <v>5</v>
      </c>
      <c r="B11" s="199">
        <f>'Part 2017'!O$18*'CALCULO GARANTIA'!$N11</f>
        <v>49881109.162641786</v>
      </c>
      <c r="C11" s="199">
        <f>'Part 2017'!O$19*'CALCULO GARANTIA'!$N11</f>
        <v>6685210.6995425699</v>
      </c>
      <c r="D11" s="199">
        <f>'Part 2017'!O$20*'CALCULO GARANTIA'!$N11</f>
        <v>2107687.515142682</v>
      </c>
      <c r="E11" s="199">
        <f>'Part 2017'!O$21*'CALCULO GARANTIA'!$N11</f>
        <v>2243746.3444052069</v>
      </c>
      <c r="F11" s="199">
        <f>'Part 2017'!O$22*'CALCULO GARANTIA'!$N11</f>
        <v>179796.77118683918</v>
      </c>
      <c r="G11" s="199">
        <f>'Part 2017'!O$23*'CALCULO GARANTIA'!$N11</f>
        <v>1654314.1142724713</v>
      </c>
      <c r="H11" s="199">
        <f>'Part 2017'!O$24*'CALCULO GARANTIA'!$N11</f>
        <v>313170.38582200772</v>
      </c>
      <c r="I11" s="199">
        <f>+'Part 2017'!O$25*'CALCULO GARANTIA'!N11</f>
        <v>2392312.0280899662</v>
      </c>
      <c r="J11" s="200">
        <f t="shared" si="0"/>
        <v>65457347.021103509</v>
      </c>
      <c r="L11" s="198" t="s">
        <v>5</v>
      </c>
      <c r="M11" s="218">
        <f>+B11-'Distribución  1 Y 2 SEM'!X11</f>
        <v>28113786.0517084</v>
      </c>
      <c r="N11" s="218">
        <f>+C11-'Distribución  1 Y 2 SEM'!Y11</f>
        <v>3816364.2826040983</v>
      </c>
      <c r="O11" s="218">
        <f>+D11-'Distribución  1 Y 2 SEM'!Z11</f>
        <v>976464.17714615632</v>
      </c>
      <c r="P11" s="218">
        <f>+E11-'Distribución  1 Y 2 SEM'!AA11</f>
        <v>1154482.0523421117</v>
      </c>
      <c r="Q11" s="218">
        <f>+F11-'Distribución  1 Y 2 SEM'!AB11</f>
        <v>92352.64724414071</v>
      </c>
      <c r="R11" s="218">
        <f>+G11-'Distribución  1 Y 2 SEM'!AC11</f>
        <v>846683.78538409376</v>
      </c>
      <c r="S11" s="218">
        <f>+H11-'Distribución  1 Y 2 SEM'!AD11</f>
        <v>161526.56171579391</v>
      </c>
      <c r="T11" s="218">
        <f>+I11-'Distribución  1 Y 2 SEM'!AE11</f>
        <v>1229054.6435380848</v>
      </c>
      <c r="U11" s="219">
        <f t="shared" si="1"/>
        <v>36390714.201682888</v>
      </c>
    </row>
    <row r="12" spans="1:21" x14ac:dyDescent="0.2">
      <c r="A12" s="198" t="s">
        <v>6</v>
      </c>
      <c r="B12" s="199">
        <f>'Part 2017'!O$18*'CALCULO GARANTIA'!$N12</f>
        <v>325316983.52501976</v>
      </c>
      <c r="C12" s="199">
        <f>'Part 2017'!O$19*'CALCULO GARANTIA'!$N12</f>
        <v>43599924.210049272</v>
      </c>
      <c r="D12" s="199">
        <f>'Part 2017'!O$20*'CALCULO GARANTIA'!$N12</f>
        <v>13746016.400795842</v>
      </c>
      <c r="E12" s="199">
        <f>'Part 2017'!O$21*'CALCULO GARANTIA'!$N12</f>
        <v>14633371.326551586</v>
      </c>
      <c r="F12" s="199">
        <f>'Part 2017'!O$22*'CALCULO GARANTIA'!$N12</f>
        <v>1172607.1098243988</v>
      </c>
      <c r="G12" s="199">
        <f>'Part 2017'!O$23*'CALCULO GARANTIA'!$N12</f>
        <v>10789184.252162738</v>
      </c>
      <c r="H12" s="199">
        <f>'Part 2017'!O$24*'CALCULO GARANTIA'!$N12</f>
        <v>2042449.4754676474</v>
      </c>
      <c r="I12" s="199">
        <f>+'Part 2017'!O$25*'CALCULO GARANTIA'!N12</f>
        <v>15602294.04866009</v>
      </c>
      <c r="J12" s="200">
        <f t="shared" si="0"/>
        <v>426902830.34853131</v>
      </c>
      <c r="L12" s="198" t="s">
        <v>6</v>
      </c>
      <c r="M12" s="218">
        <f>+B12-'Distribución  1 Y 2 SEM'!X12</f>
        <v>180790682.77934554</v>
      </c>
      <c r="N12" s="218">
        <f>+C12-'Distribución  1 Y 2 SEM'!Y12</f>
        <v>24539235.370478567</v>
      </c>
      <c r="O12" s="218">
        <f>+D12-'Distribución  1 Y 2 SEM'!Z12</f>
        <v>6290543.4342945199</v>
      </c>
      <c r="P12" s="218">
        <f>+E12-'Distribución  1 Y 2 SEM'!AA12</f>
        <v>7429943.4694728721</v>
      </c>
      <c r="Q12" s="218">
        <f>+F12-'Distribución  1 Y 2 SEM'!AB12</f>
        <v>594366.62320779241</v>
      </c>
      <c r="R12" s="218">
        <f>+G12-'Distribución  1 Y 2 SEM'!AC12</f>
        <v>5449297.0148286968</v>
      </c>
      <c r="S12" s="218">
        <f>+H12-'Distribución  1 Y 2 SEM'!AD12</f>
        <v>1039519.893419221</v>
      </c>
      <c r="T12" s="218">
        <f>+I12-'Distribución  1 Y 2 SEM'!AE12</f>
        <v>7909981.7192787528</v>
      </c>
      <c r="U12" s="219">
        <f t="shared" si="1"/>
        <v>234043570.30432594</v>
      </c>
    </row>
    <row r="13" spans="1:21" x14ac:dyDescent="0.2">
      <c r="A13" s="198" t="s">
        <v>7</v>
      </c>
      <c r="B13" s="199">
        <f>'Part 2017'!O$18*'CALCULO GARANTIA'!$N13</f>
        <v>55601486.372341424</v>
      </c>
      <c r="C13" s="199">
        <f>'Part 2017'!O$19*'CALCULO GARANTIA'!$N13</f>
        <v>7451872.2186962888</v>
      </c>
      <c r="D13" s="199">
        <f>'Part 2017'!O$20*'CALCULO GARANTIA'!$N13</f>
        <v>2349397.6099899816</v>
      </c>
      <c r="E13" s="199">
        <f>'Part 2017'!O$21*'CALCULO GARANTIA'!$N13</f>
        <v>2501059.6974630249</v>
      </c>
      <c r="F13" s="199">
        <f>'Part 2017'!O$22*'CALCULO GARANTIA'!$N13</f>
        <v>200415.90675820835</v>
      </c>
      <c r="G13" s="199">
        <f>'Part 2017'!O$23*'CALCULO GARANTIA'!$N13</f>
        <v>1844031.2419753205</v>
      </c>
      <c r="H13" s="199">
        <f>'Part 2017'!O$24*'CALCULO GARANTIA'!$N13</f>
        <v>349084.8385653873</v>
      </c>
      <c r="I13" s="199">
        <f>+'Part 2017'!O$25*'CALCULO GARANTIA'!N13</f>
        <v>2666662.9283346911</v>
      </c>
      <c r="J13" s="200">
        <f t="shared" si="0"/>
        <v>72964010.814124331</v>
      </c>
      <c r="L13" s="198" t="s">
        <v>7</v>
      </c>
      <c r="M13" s="218">
        <f>+B13-'Distribución  1 Y 2 SEM'!X13</f>
        <v>31337881.580221839</v>
      </c>
      <c r="N13" s="218">
        <f>+C13-'Distribución  1 Y 2 SEM'!Y13</f>
        <v>4254025.826876061</v>
      </c>
      <c r="O13" s="218">
        <f>+D13-'Distribución  1 Y 2 SEM'!Z13</f>
        <v>1088445.3162748422</v>
      </c>
      <c r="P13" s="218">
        <f>+E13-'Distribución  1 Y 2 SEM'!AA13</f>
        <v>1286878.322835855</v>
      </c>
      <c r="Q13" s="218">
        <f>+F13-'Distribución  1 Y 2 SEM'!AB13</f>
        <v>102943.67032721351</v>
      </c>
      <c r="R13" s="218">
        <f>+G13-'Distribución  1 Y 2 SEM'!AC13</f>
        <v>943781.67897625896</v>
      </c>
      <c r="S13" s="218">
        <f>+H13-'Distribución  1 Y 2 SEM'!AD13</f>
        <v>180050.46541222959</v>
      </c>
      <c r="T13" s="218">
        <f>+I13-'Distribución  1 Y 2 SEM'!AE13</f>
        <v>1370002.9161485974</v>
      </c>
      <c r="U13" s="219">
        <f t="shared" si="1"/>
        <v>40564009.777072899</v>
      </c>
    </row>
    <row r="14" spans="1:21" x14ac:dyDescent="0.2">
      <c r="A14" s="198" t="s">
        <v>8</v>
      </c>
      <c r="B14" s="199">
        <f>'Part 2017'!O$18*'CALCULO GARANTIA'!$N14</f>
        <v>9053699.4770999365</v>
      </c>
      <c r="C14" s="199">
        <f>'Part 2017'!O$19*'CALCULO GARANTIA'!$N14</f>
        <v>1213403.0223225676</v>
      </c>
      <c r="D14" s="199">
        <f>'Part 2017'!O$20*'CALCULO GARANTIA'!$N14</f>
        <v>382557.0376055112</v>
      </c>
      <c r="E14" s="199">
        <f>'Part 2017'!O$21*'CALCULO GARANTIA'!$N14</f>
        <v>407252.4738543813</v>
      </c>
      <c r="F14" s="199">
        <f>'Part 2017'!O$22*'CALCULO GARANTIA'!$N14</f>
        <v>32634.116614585932</v>
      </c>
      <c r="G14" s="199">
        <f>'Part 2017'!O$23*'CALCULO GARANTIA'!$N14</f>
        <v>300267.23709193629</v>
      </c>
      <c r="H14" s="199">
        <f>'Part 2017'!O$24*'CALCULO GARANTIA'!$N14</f>
        <v>56842.171434379787</v>
      </c>
      <c r="I14" s="199">
        <f>+'Part 2017'!O$25*'CALCULO GARANTIA'!N14</f>
        <v>434217.97392588103</v>
      </c>
      <c r="J14" s="200">
        <f t="shared" si="0"/>
        <v>11880873.509949179</v>
      </c>
      <c r="L14" s="198" t="s">
        <v>8</v>
      </c>
      <c r="M14" s="218">
        <f>+B14-'Distribución  1 Y 2 SEM'!X14</f>
        <v>5102808.9460826116</v>
      </c>
      <c r="N14" s="218">
        <f>+C14-'Distribución  1 Y 2 SEM'!Y14</f>
        <v>692691.39940683835</v>
      </c>
      <c r="O14" s="218">
        <f>+D14-'Distribución  1 Y 2 SEM'!Z14</f>
        <v>177233.69344513508</v>
      </c>
      <c r="P14" s="218">
        <f>+E14-'Distribución  1 Y 2 SEM'!AA14</f>
        <v>209544.9305172881</v>
      </c>
      <c r="Q14" s="218">
        <f>+F14-'Distribución  1 Y 2 SEM'!AB14</f>
        <v>16762.520483191052</v>
      </c>
      <c r="R14" s="218">
        <f>+G14-'Distribución  1 Y 2 SEM'!AC14</f>
        <v>153677.8286145668</v>
      </c>
      <c r="S14" s="218">
        <f>+H14-'Distribución  1 Y 2 SEM'!AD14</f>
        <v>29317.971711008006</v>
      </c>
      <c r="T14" s="218">
        <f>+I14-'Distribución  1 Y 2 SEM'!AE14</f>
        <v>223080.27167651453</v>
      </c>
      <c r="U14" s="219">
        <f t="shared" si="1"/>
        <v>6605117.5619371524</v>
      </c>
    </row>
    <row r="15" spans="1:21" x14ac:dyDescent="0.2">
      <c r="A15" s="198" t="s">
        <v>9</v>
      </c>
      <c r="B15" s="199">
        <f>'Part 2017'!O$18*'CALCULO GARANTIA'!$N15</f>
        <v>89995544.401742011</v>
      </c>
      <c r="C15" s="199">
        <f>'Part 2017'!O$19*'CALCULO GARANTIA'!$N15</f>
        <v>12061463.476764042</v>
      </c>
      <c r="D15" s="199">
        <f>'Part 2017'!O$20*'CALCULO GARANTIA'!$N15</f>
        <v>3802691.8113537519</v>
      </c>
      <c r="E15" s="199">
        <f>'Part 2017'!O$21*'CALCULO GARANTIA'!$N15</f>
        <v>4048169.2799926242</v>
      </c>
      <c r="F15" s="199">
        <f>'Part 2017'!O$22*'CALCULO GARANTIA'!$N15</f>
        <v>324389.50489003252</v>
      </c>
      <c r="G15" s="199">
        <f>'Part 2017'!O$23*'CALCULO GARANTIA'!$N15</f>
        <v>2984715.0920401006</v>
      </c>
      <c r="H15" s="199">
        <f>'Part 2017'!O$24*'CALCULO GARANTIA'!$N15</f>
        <v>565022.30675462598</v>
      </c>
      <c r="I15" s="199">
        <f>+'Part 2017'!O$25*'CALCULO GARANTIA'!N15</f>
        <v>4316211.6272273669</v>
      </c>
      <c r="J15" s="200">
        <f t="shared" si="0"/>
        <v>118098207.50076456</v>
      </c>
      <c r="L15" s="198" t="s">
        <v>9</v>
      </c>
      <c r="M15" s="218">
        <f>+B15-'Distribución  1 Y 2 SEM'!X15</f>
        <v>50722919.425627291</v>
      </c>
      <c r="N15" s="218">
        <f>+C15-'Distribución  1 Y 2 SEM'!Y15</f>
        <v>6885488.0537730493</v>
      </c>
      <c r="O15" s="218">
        <f>+D15-'Distribución  1 Y 2 SEM'!Z15</f>
        <v>1761737.5933749834</v>
      </c>
      <c r="P15" s="218">
        <f>+E15-'Distribución  1 Y 2 SEM'!AA15</f>
        <v>2082917.6124331816</v>
      </c>
      <c r="Q15" s="218">
        <f>+F15-'Distribución  1 Y 2 SEM'!AB15</f>
        <v>166622.73364007732</v>
      </c>
      <c r="R15" s="218">
        <f>+G15-'Distribución  1 Y 2 SEM'!AC15</f>
        <v>1527587.687621773</v>
      </c>
      <c r="S15" s="218">
        <f>+H15-'Distribución  1 Y 2 SEM'!AD15</f>
        <v>291426.37565568852</v>
      </c>
      <c r="T15" s="218">
        <f>+I15-'Distribución  1 Y 2 SEM'!AE15</f>
        <v>2217461.5521087749</v>
      </c>
      <c r="U15" s="219">
        <f t="shared" si="1"/>
        <v>65656161.034234807</v>
      </c>
    </row>
    <row r="16" spans="1:21" x14ac:dyDescent="0.2">
      <c r="A16" s="198" t="s">
        <v>10</v>
      </c>
      <c r="B16" s="199">
        <f>'Part 2017'!O$18*'CALCULO GARANTIA'!$N16</f>
        <v>12857145.743715841</v>
      </c>
      <c r="C16" s="199">
        <f>'Part 2017'!O$19*'CALCULO GARANTIA'!$N16</f>
        <v>1723151.9052876481</v>
      </c>
      <c r="D16" s="199">
        <f>'Part 2017'!O$20*'CALCULO GARANTIA'!$N16</f>
        <v>543268.70471227006</v>
      </c>
      <c r="E16" s="199">
        <f>'Part 2017'!O$21*'CALCULO GARANTIA'!$N16</f>
        <v>578338.65858686797</v>
      </c>
      <c r="F16" s="199">
        <f>'Part 2017'!O$22*'CALCULO GARANTIA'!$N16</f>
        <v>46343.662564946266</v>
      </c>
      <c r="G16" s="199">
        <f>'Part 2017'!O$23*'CALCULO GARANTIA'!$N16</f>
        <v>426409.07610404998</v>
      </c>
      <c r="H16" s="199">
        <f>'Part 2017'!O$24*'CALCULO GARANTIA'!$N16</f>
        <v>80721.486765672904</v>
      </c>
      <c r="I16" s="199">
        <f>+'Part 2017'!O$25*'CALCULO GARANTIA'!N16</f>
        <v>616632.32686560636</v>
      </c>
      <c r="J16" s="200">
        <f t="shared" si="0"/>
        <v>16872011.564602904</v>
      </c>
      <c r="L16" s="198" t="s">
        <v>10</v>
      </c>
      <c r="M16" s="218">
        <f>+B16-'Distribución  1 Y 2 SEM'!X16</f>
        <v>7246491.7228660285</v>
      </c>
      <c r="N16" s="218">
        <f>+C16-'Distribución  1 Y 2 SEM'!Y16</f>
        <v>983690.07057488128</v>
      </c>
      <c r="O16" s="218">
        <f>+D16-'Distribución  1 Y 2 SEM'!Z16</f>
        <v>251689.31585202913</v>
      </c>
      <c r="P16" s="218">
        <f>+E16-'Distribución  1 Y 2 SEM'!AA16</f>
        <v>297574.45763823471</v>
      </c>
      <c r="Q16" s="218">
        <f>+F16-'Distribución  1 Y 2 SEM'!AB16</f>
        <v>23804.431484558601</v>
      </c>
      <c r="R16" s="218">
        <f>+G16-'Distribución  1 Y 2 SEM'!AC16</f>
        <v>218237.6657269139</v>
      </c>
      <c r="S16" s="218">
        <f>+H16-'Distribución  1 Y 2 SEM'!AD16</f>
        <v>41634.409906359127</v>
      </c>
      <c r="T16" s="218">
        <f>+I16-'Distribución  1 Y 2 SEM'!AE16</f>
        <v>316795.97635721404</v>
      </c>
      <c r="U16" s="219">
        <f t="shared" si="1"/>
        <v>9379918.0504062176</v>
      </c>
    </row>
    <row r="17" spans="1:21" x14ac:dyDescent="0.2">
      <c r="A17" s="198" t="s">
        <v>11</v>
      </c>
      <c r="B17" s="199">
        <f>'Part 2017'!O$18*'CALCULO GARANTIA'!$N17</f>
        <v>18810564.407787763</v>
      </c>
      <c r="C17" s="199">
        <f>'Part 2017'!O$19*'CALCULO GARANTIA'!$N17</f>
        <v>2521046.3150157686</v>
      </c>
      <c r="D17" s="199">
        <f>'Part 2017'!O$20*'CALCULO GARANTIA'!$N17</f>
        <v>794825.78516467381</v>
      </c>
      <c r="E17" s="199">
        <f>'Part 2017'!O$21*'CALCULO GARANTIA'!$N17</f>
        <v>846134.65567807702</v>
      </c>
      <c r="F17" s="199">
        <f>'Part 2017'!O$22*'CALCULO GARANTIA'!$N17</f>
        <v>67802.797521898508</v>
      </c>
      <c r="G17" s="199">
        <f>'Part 2017'!O$23*'CALCULO GARANTIA'!$N17</f>
        <v>623855.0569469051</v>
      </c>
      <c r="H17" s="199">
        <f>'Part 2017'!O$24*'CALCULO GARANTIA'!$N17</f>
        <v>118099.05216639789</v>
      </c>
      <c r="I17" s="199">
        <f>+'Part 2017'!O$25*'CALCULO GARANTIA'!N17</f>
        <v>902159.96082169632</v>
      </c>
      <c r="J17" s="200">
        <f t="shared" si="0"/>
        <v>24684488.031103179</v>
      </c>
      <c r="L17" s="198" t="s">
        <v>11</v>
      </c>
      <c r="M17" s="218">
        <f>+B17-'Distribución  1 Y 2 SEM'!X17</f>
        <v>10315515.154418455</v>
      </c>
      <c r="N17" s="218">
        <f>+C17-'Distribución  1 Y 2 SEM'!Y17</f>
        <v>1400121.7125439814</v>
      </c>
      <c r="O17" s="218">
        <f>+D17-'Distribución  1 Y 2 SEM'!Z17</f>
        <v>359066.66870228387</v>
      </c>
      <c r="P17" s="218">
        <f>+E17-'Distribución  1 Y 2 SEM'!AA17</f>
        <v>424010.15406660462</v>
      </c>
      <c r="Q17" s="218">
        <f>+F17-'Distribución  1 Y 2 SEM'!AB17</f>
        <v>33919.282545590504</v>
      </c>
      <c r="R17" s="218">
        <f>+G17-'Distribución  1 Y 2 SEM'!AC17</f>
        <v>310982.44221705594</v>
      </c>
      <c r="S17" s="218">
        <f>+H17-'Distribución  1 Y 2 SEM'!AD17</f>
        <v>59322.77398081532</v>
      </c>
      <c r="T17" s="218">
        <f>+I17-'Distribución  1 Y 2 SEM'!AE17</f>
        <v>451406.23286561575</v>
      </c>
      <c r="U17" s="219">
        <f t="shared" si="1"/>
        <v>13354344.421340402</v>
      </c>
    </row>
    <row r="18" spans="1:21" x14ac:dyDescent="0.2">
      <c r="A18" s="198" t="s">
        <v>12</v>
      </c>
      <c r="B18" s="199">
        <f>'Part 2017'!O$18*'CALCULO GARANTIA'!$N18</f>
        <v>45688719.698137008</v>
      </c>
      <c r="C18" s="199">
        <f>'Part 2017'!O$19*'CALCULO GARANTIA'!$N18</f>
        <v>6123334.5228646947</v>
      </c>
      <c r="D18" s="199">
        <f>'Part 2017'!O$20*'CALCULO GARANTIA'!$N18</f>
        <v>1930541.3553782497</v>
      </c>
      <c r="E18" s="199">
        <f>'Part 2017'!O$21*'CALCULO GARANTIA'!$N18</f>
        <v>2055164.7612524694</v>
      </c>
      <c r="F18" s="199">
        <f>'Part 2017'!O$22*'CALCULO GARANTIA'!$N18</f>
        <v>164685.27703746251</v>
      </c>
      <c r="G18" s="199">
        <f>'Part 2017'!O$23*'CALCULO GARANTIA'!$N18</f>
        <v>1515272.9185155053</v>
      </c>
      <c r="H18" s="199">
        <f>'Part 2017'!O$24*'CALCULO GARANTIA'!$N18</f>
        <v>286849.15423443116</v>
      </c>
      <c r="I18" s="199">
        <f>+'Part 2017'!O$25*'CALCULO GARANTIA'!N18</f>
        <v>2191243.8499612412</v>
      </c>
      <c r="J18" s="200">
        <f t="shared" si="0"/>
        <v>59955811.53738106</v>
      </c>
      <c r="L18" s="198" t="s">
        <v>12</v>
      </c>
      <c r="M18" s="218">
        <f>+B18-'Distribución  1 Y 2 SEM'!X18</f>
        <v>25750888.70581704</v>
      </c>
      <c r="N18" s="218">
        <f>+C18-'Distribución  1 Y 2 SEM'!Y18</f>
        <v>3495607.8744229306</v>
      </c>
      <c r="O18" s="218">
        <f>+D18-'Distribución  1 Y 2 SEM'!Z18</f>
        <v>894394.66831895802</v>
      </c>
      <c r="P18" s="218">
        <f>+E18-'Distribución  1 Y 2 SEM'!AA18</f>
        <v>1057450.5613739067</v>
      </c>
      <c r="Q18" s="218">
        <f>+F18-'Distribución  1 Y 2 SEM'!AB18</f>
        <v>84590.62527179379</v>
      </c>
      <c r="R18" s="218">
        <f>+G18-'Distribución  1 Y 2 SEM'!AC18</f>
        <v>775522.0120955843</v>
      </c>
      <c r="S18" s="218">
        <f>+H18-'Distribución  1 Y 2 SEM'!AD18</f>
        <v>147950.63553967461</v>
      </c>
      <c r="T18" s="218">
        <f>+I18-'Distribución  1 Y 2 SEM'!AE18</f>
        <v>1125755.5023327644</v>
      </c>
      <c r="U18" s="219">
        <f t="shared" si="1"/>
        <v>33332160.585172653</v>
      </c>
    </row>
    <row r="19" spans="1:21" x14ac:dyDescent="0.2">
      <c r="A19" s="198" t="s">
        <v>13</v>
      </c>
      <c r="B19" s="199">
        <f>'Part 2017'!O$18*'CALCULO GARANTIA'!$N19</f>
        <v>23246857.00704949</v>
      </c>
      <c r="C19" s="199">
        <f>'Part 2017'!O$19*'CALCULO GARANTIA'!$N19</f>
        <v>3115611.0961272907</v>
      </c>
      <c r="D19" s="199">
        <f>'Part 2017'!O$20*'CALCULO GARANTIA'!$N19</f>
        <v>982277.88240044855</v>
      </c>
      <c r="E19" s="199">
        <f>'Part 2017'!O$21*'CALCULO GARANTIA'!$N19</f>
        <v>1045687.4617283546</v>
      </c>
      <c r="F19" s="199">
        <f>'Part 2017'!O$22*'CALCULO GARANTIA'!$N19</f>
        <v>83793.442052006736</v>
      </c>
      <c r="G19" s="199">
        <f>'Part 2017'!O$23*'CALCULO GARANTIA'!$N19</f>
        <v>770985.3350261607</v>
      </c>
      <c r="H19" s="199">
        <f>'Part 2017'!O$24*'CALCULO GARANTIA'!$N19</f>
        <v>145951.58969518714</v>
      </c>
      <c r="I19" s="199">
        <f>+'Part 2017'!O$25*'CALCULO GARANTIA'!N19</f>
        <v>1114925.8019086642</v>
      </c>
      <c r="J19" s="200">
        <f t="shared" si="0"/>
        <v>30506089.615987599</v>
      </c>
      <c r="L19" s="198" t="s">
        <v>13</v>
      </c>
      <c r="M19" s="218">
        <f>+B19-'Distribución  1 Y 2 SEM'!X19</f>
        <v>13102298.149382895</v>
      </c>
      <c r="N19" s="218">
        <f>+C19-'Distribución  1 Y 2 SEM'!Y19</f>
        <v>1778598.6770108507</v>
      </c>
      <c r="O19" s="218">
        <f>+D19-'Distribución  1 Y 2 SEM'!Z19</f>
        <v>455076.55061575468</v>
      </c>
      <c r="P19" s="218">
        <f>+E19-'Distribución  1 Y 2 SEM'!AA19</f>
        <v>538040.94653336913</v>
      </c>
      <c r="Q19" s="218">
        <f>+F19-'Distribución  1 Y 2 SEM'!AB19</f>
        <v>43040.518159025618</v>
      </c>
      <c r="R19" s="218">
        <f>+G19-'Distribución  1 Y 2 SEM'!AC19</f>
        <v>394593.00764211355</v>
      </c>
      <c r="S19" s="218">
        <f>+H19-'Distribución  1 Y 2 SEM'!AD19</f>
        <v>75278.69660644386</v>
      </c>
      <c r="T19" s="218">
        <f>+I19-'Distribución  1 Y 2 SEM'!AE19</f>
        <v>572795.15295098221</v>
      </c>
      <c r="U19" s="219">
        <f t="shared" si="1"/>
        <v>16959721.698901433</v>
      </c>
    </row>
    <row r="20" spans="1:21" x14ac:dyDescent="0.2">
      <c r="A20" s="198" t="s">
        <v>14</v>
      </c>
      <c r="B20" s="199">
        <f>'Part 2017'!O$18*'CALCULO GARANTIA'!$N20</f>
        <v>121711175.71087253</v>
      </c>
      <c r="C20" s="199">
        <f>'Part 2017'!O$19*'CALCULO GARANTIA'!$N20</f>
        <v>16312084.229386404</v>
      </c>
      <c r="D20" s="199">
        <f>'Part 2017'!O$20*'CALCULO GARANTIA'!$N20</f>
        <v>5142811.1725163786</v>
      </c>
      <c r="E20" s="199">
        <f>'Part 2017'!O$21*'CALCULO GARANTIA'!$N20</f>
        <v>5474798.178286274</v>
      </c>
      <c r="F20" s="199">
        <f>'Part 2017'!O$22*'CALCULO GARANTIA'!$N20</f>
        <v>438708.69709044683</v>
      </c>
      <c r="G20" s="199">
        <f>'Part 2017'!O$23*'CALCULO GARANTIA'!$N20</f>
        <v>4036568.5371325342</v>
      </c>
      <c r="H20" s="199">
        <f>'Part 2017'!O$24*'CALCULO GARANTIA'!$N20</f>
        <v>764143.71083735186</v>
      </c>
      <c r="I20" s="199">
        <f>+'Part 2017'!O$25*'CALCULO GARANTIA'!N20</f>
        <v>5837302.2271157289</v>
      </c>
      <c r="J20" s="200">
        <f t="shared" si="0"/>
        <v>159717592.46323764</v>
      </c>
      <c r="L20" s="198" t="s">
        <v>14</v>
      </c>
      <c r="M20" s="218">
        <f>+B20-'Distribución  1 Y 2 SEM'!X20</f>
        <v>68683122.681712925</v>
      </c>
      <c r="N20" s="218">
        <f>+C20-'Distribución  1 Y 2 SEM'!Y20</f>
        <v>9322996.4312371854</v>
      </c>
      <c r="O20" s="218">
        <f>+D20-'Distribución  1 Y 2 SEM'!Z20</f>
        <v>2387883.1026332164</v>
      </c>
      <c r="P20" s="218">
        <f>+E20-'Distribución  1 Y 2 SEM'!AA20</f>
        <v>2821666.0057277065</v>
      </c>
      <c r="Q20" s="218">
        <f>+F20-'Distribución  1 Y 2 SEM'!AB20</f>
        <v>225720.74450120449</v>
      </c>
      <c r="R20" s="218">
        <f>+G20-'Distribución  1 Y 2 SEM'!AC20</f>
        <v>2069431.9862524774</v>
      </c>
      <c r="S20" s="218">
        <f>+H20-'Distribución  1 Y 2 SEM'!AD20</f>
        <v>394781.83873355429</v>
      </c>
      <c r="T20" s="218">
        <f>+I20-'Distribución  1 Y 2 SEM'!AE20</f>
        <v>3003951.3179916255</v>
      </c>
      <c r="U20" s="219">
        <f t="shared" si="1"/>
        <v>88909554.108789906</v>
      </c>
    </row>
    <row r="21" spans="1:21" x14ac:dyDescent="0.2">
      <c r="A21" s="198" t="s">
        <v>15</v>
      </c>
      <c r="B21" s="199">
        <f>'Part 2017'!O$18*'CALCULO GARANTIA'!$N21</f>
        <v>15375038.645892035</v>
      </c>
      <c r="C21" s="199">
        <f>'Part 2017'!O$19*'CALCULO GARANTIA'!$N21</f>
        <v>2060607.2035458772</v>
      </c>
      <c r="D21" s="199">
        <f>'Part 2017'!O$20*'CALCULO GARANTIA'!$N21</f>
        <v>649660.31314822962</v>
      </c>
      <c r="E21" s="199">
        <f>'Part 2017'!O$21*'CALCULO GARANTIA'!$N21</f>
        <v>691598.22898737597</v>
      </c>
      <c r="F21" s="199">
        <f>'Part 2017'!O$22*'CALCULO GARANTIA'!$N21</f>
        <v>55419.42334102367</v>
      </c>
      <c r="G21" s="199">
        <f>'Part 2017'!O$23*'CALCULO GARANTIA'!$N21</f>
        <v>509915.35405618889</v>
      </c>
      <c r="H21" s="199">
        <f>'Part 2017'!O$24*'CALCULO GARANTIA'!$N21</f>
        <v>96529.665550590114</v>
      </c>
      <c r="I21" s="199">
        <f>+'Part 2017'!O$25*'CALCULO GARANTIA'!N21</f>
        <v>737391.17879245547</v>
      </c>
      <c r="J21" s="200">
        <f t="shared" si="0"/>
        <v>20176160.013313778</v>
      </c>
      <c r="L21" s="198" t="s">
        <v>15</v>
      </c>
      <c r="M21" s="218">
        <f>+B21-'Distribución  1 Y 2 SEM'!X21</f>
        <v>8611704.0909361541</v>
      </c>
      <c r="N21" s="218">
        <f>+C21-'Distribución  1 Y 2 SEM'!Y21</f>
        <v>1168926.6887917342</v>
      </c>
      <c r="O21" s="218">
        <f>+D21-'Distribución  1 Y 2 SEM'!Z21</f>
        <v>299486.06010824349</v>
      </c>
      <c r="P21" s="218">
        <f>+E21-'Distribución  1 Y 2 SEM'!AA21</f>
        <v>353833.98288487102</v>
      </c>
      <c r="Q21" s="218">
        <f>+F21-'Distribución  1 Y 2 SEM'!AB21</f>
        <v>28305.217193473727</v>
      </c>
      <c r="R21" s="218">
        <f>+G21-'Distribución  1 Y 2 SEM'!AC21</f>
        <v>259506.62599294021</v>
      </c>
      <c r="S21" s="218">
        <f>+H21-'Distribución  1 Y 2 SEM'!AD21</f>
        <v>49505.058726176067</v>
      </c>
      <c r="T21" s="218">
        <f>+I21-'Distribución  1 Y 2 SEM'!AE21</f>
        <v>376693.20227779076</v>
      </c>
      <c r="U21" s="219">
        <f t="shared" si="1"/>
        <v>11147960.926911384</v>
      </c>
    </row>
    <row r="22" spans="1:21" x14ac:dyDescent="0.2">
      <c r="A22" s="198" t="s">
        <v>16</v>
      </c>
      <c r="B22" s="199">
        <f>'Part 2017'!O$18*'CALCULO GARANTIA'!$N22</f>
        <v>11319733.235167166</v>
      </c>
      <c r="C22" s="199">
        <f>'Part 2017'!O$19*'CALCULO GARANTIA'!$N22</f>
        <v>1517103.4287341677</v>
      </c>
      <c r="D22" s="199">
        <f>'Part 2017'!O$20*'CALCULO GARANTIA'!$N22</f>
        <v>478306.53357596538</v>
      </c>
      <c r="E22" s="199">
        <f>'Part 2017'!O$21*'CALCULO GARANTIA'!$N22</f>
        <v>509182.94505509146</v>
      </c>
      <c r="F22" s="199">
        <f>'Part 2017'!O$22*'CALCULO GARANTIA'!$N22</f>
        <v>40802.049524265625</v>
      </c>
      <c r="G22" s="199">
        <f>'Part 2017'!O$23*'CALCULO GARANTIA'!$N22</f>
        <v>375420.5705345716</v>
      </c>
      <c r="H22" s="199">
        <f>'Part 2017'!O$24*'CALCULO GARANTIA'!$N22</f>
        <v>71069.093774573077</v>
      </c>
      <c r="I22" s="199">
        <f>+'Part 2017'!O$25*'CALCULO GARANTIA'!N22</f>
        <v>542897.59044776496</v>
      </c>
      <c r="J22" s="200">
        <f t="shared" si="0"/>
        <v>14854515.446813568</v>
      </c>
      <c r="L22" s="198" t="s">
        <v>16</v>
      </c>
      <c r="M22" s="218">
        <f>+B22-'Distribución  1 Y 2 SEM'!X22</f>
        <v>6379981.5937983878</v>
      </c>
      <c r="N22" s="218">
        <f>+C22-'Distribución  1 Y 2 SEM'!Y22</f>
        <v>866063.85328041401</v>
      </c>
      <c r="O22" s="218">
        <f>+D22-'Distribución  1 Y 2 SEM'!Z22</f>
        <v>221593.1879732504</v>
      </c>
      <c r="P22" s="218">
        <f>+E22-'Distribución  1 Y 2 SEM'!AA22</f>
        <v>261991.54502940635</v>
      </c>
      <c r="Q22" s="218">
        <f>+F22-'Distribución  1 Y 2 SEM'!AB22</f>
        <v>20957.980845143717</v>
      </c>
      <c r="R22" s="218">
        <f>+G22-'Distribución  1 Y 2 SEM'!AC22</f>
        <v>192141.56914272337</v>
      </c>
      <c r="S22" s="218">
        <f>+H22-'Distribución  1 Y 2 SEM'!AD22</f>
        <v>36655.912823725914</v>
      </c>
      <c r="T22" s="218">
        <f>+I22-'Distribución  1 Y 2 SEM'!AE22</f>
        <v>278914.6217846002</v>
      </c>
      <c r="U22" s="219">
        <f t="shared" si="1"/>
        <v>8258300.2646776522</v>
      </c>
    </row>
    <row r="23" spans="1:21" x14ac:dyDescent="0.2">
      <c r="A23" s="198" t="s">
        <v>17</v>
      </c>
      <c r="B23" s="199">
        <f>'Part 2017'!O$18*'CALCULO GARANTIA'!$N23</f>
        <v>99275578.942920461</v>
      </c>
      <c r="C23" s="199">
        <f>'Part 2017'!O$19*'CALCULO GARANTIA'!$N23</f>
        <v>13305200.579812957</v>
      </c>
      <c r="D23" s="199">
        <f>'Part 2017'!O$20*'CALCULO GARANTIA'!$N23</f>
        <v>4194812.4612526838</v>
      </c>
      <c r="E23" s="199">
        <f>'Part 2017'!O$21*'CALCULO GARANTIA'!$N23</f>
        <v>4465602.7317996211</v>
      </c>
      <c r="F23" s="199">
        <f>'Part 2017'!O$22*'CALCULO GARANTIA'!$N23</f>
        <v>357839.44766427734</v>
      </c>
      <c r="G23" s="199">
        <f>'Part 2017'!O$23*'CALCULO GARANTIA'!$N23</f>
        <v>3292488.7638794878</v>
      </c>
      <c r="H23" s="199">
        <f>'Part 2017'!O$24*'CALCULO GARANTIA'!$N23</f>
        <v>623285.48587172199</v>
      </c>
      <c r="I23" s="199">
        <f>+'Part 2017'!O$25*'CALCULO GARANTIA'!N23</f>
        <v>4761284.6944994694</v>
      </c>
      <c r="J23" s="200">
        <f t="shared" si="0"/>
        <v>130276093.10770068</v>
      </c>
      <c r="L23" s="198" t="s">
        <v>17</v>
      </c>
      <c r="M23" s="218">
        <f>+B23-'Distribución  1 Y 2 SEM'!X23</f>
        <v>55953294.411726288</v>
      </c>
      <c r="N23" s="218">
        <f>+C23-'Distribución  1 Y 2 SEM'!Y23</f>
        <v>7595496.1702487431</v>
      </c>
      <c r="O23" s="218">
        <f>+D23-'Distribución  1 Y 2 SEM'!Z23</f>
        <v>1943401.9838478072</v>
      </c>
      <c r="P23" s="218">
        <f>+E23-'Distribución  1 Y 2 SEM'!AA23</f>
        <v>2297700.9944139752</v>
      </c>
      <c r="Q23" s="218">
        <f>+F23-'Distribución  1 Y 2 SEM'!AB23</f>
        <v>183804.30339227454</v>
      </c>
      <c r="R23" s="218">
        <f>+G23-'Distribución  1 Y 2 SEM'!AC23</f>
        <v>1685107.3359559916</v>
      </c>
      <c r="S23" s="218">
        <f>+H23-'Distribución  1 Y 2 SEM'!AD23</f>
        <v>321477.27262257098</v>
      </c>
      <c r="T23" s="218">
        <f>+I23-'Distribución  1 Y 2 SEM'!AE23</f>
        <v>2446118.6476805671</v>
      </c>
      <c r="U23" s="219">
        <f t="shared" si="1"/>
        <v>72426401.119888216</v>
      </c>
    </row>
    <row r="24" spans="1:21" x14ac:dyDescent="0.2">
      <c r="A24" s="198" t="s">
        <v>18</v>
      </c>
      <c r="B24" s="199">
        <f>'Part 2017'!O$18*'CALCULO GARANTIA'!$N24</f>
        <v>106868744.72568117</v>
      </c>
      <c r="C24" s="199">
        <f>'Part 2017'!O$19*'CALCULO GARANTIA'!$N24</f>
        <v>14322858.646893997</v>
      </c>
      <c r="D24" s="199">
        <f>'Part 2017'!O$20*'CALCULO GARANTIA'!$N24</f>
        <v>4515655.7822893271</v>
      </c>
      <c r="E24" s="199">
        <f>'Part 2017'!O$21*'CALCULO GARANTIA'!$N24</f>
        <v>4807157.6461456707</v>
      </c>
      <c r="F24" s="199">
        <f>'Part 2017'!O$22*'CALCULO GARANTIA'!$N24</f>
        <v>385209.06140673283</v>
      </c>
      <c r="G24" s="199">
        <f>'Part 2017'!O$23*'CALCULO GARANTIA'!$N24</f>
        <v>3544317.1922625452</v>
      </c>
      <c r="H24" s="199">
        <f>'Part 2017'!O$24*'CALCULO GARANTIA'!$N24</f>
        <v>670957.93537648546</v>
      </c>
      <c r="I24" s="199">
        <f>+'Part 2017'!O$25*'CALCULO GARANTIA'!N24</f>
        <v>5125455.0615646904</v>
      </c>
      <c r="J24" s="200">
        <f t="shared" si="0"/>
        <v>140240356.05162063</v>
      </c>
      <c r="L24" s="198" t="s">
        <v>18</v>
      </c>
      <c r="M24" s="218">
        <f>+B24-'Distribución  1 Y 2 SEM'!X24</f>
        <v>60169258.495038912</v>
      </c>
      <c r="N24" s="218">
        <f>+C24-'Distribución  1 Y 2 SEM'!Y24</f>
        <v>8167192.8163742209</v>
      </c>
      <c r="O24" s="218">
        <f>+D24-'Distribución  1 Y 2 SEM'!Z24</f>
        <v>2092486.3168072281</v>
      </c>
      <c r="P24" s="218">
        <f>+E24-'Distribución  1 Y 2 SEM'!AA24</f>
        <v>2472209.675469473</v>
      </c>
      <c r="Q24" s="218">
        <f>+F24-'Distribución  1 Y 2 SEM'!AB24</f>
        <v>197766.28541059128</v>
      </c>
      <c r="R24" s="218">
        <f>+G24-'Distribución  1 Y 2 SEM'!AC24</f>
        <v>1813152.0451050897</v>
      </c>
      <c r="S24" s="218">
        <f>+H24-'Distribución  1 Y 2 SEM'!AD24</f>
        <v>345887.87263841066</v>
      </c>
      <c r="T24" s="218">
        <f>+I24-'Distribución  1 Y 2 SEM'!AE24</f>
        <v>2631925.2301352927</v>
      </c>
      <c r="U24" s="219">
        <f t="shared" si="1"/>
        <v>77889878.736979216</v>
      </c>
    </row>
    <row r="25" spans="1:21" x14ac:dyDescent="0.2">
      <c r="A25" s="198" t="s">
        <v>19</v>
      </c>
      <c r="B25" s="199">
        <f>'Part 2017'!O$18*'CALCULO GARANTIA'!$N25</f>
        <v>19080800.739988383</v>
      </c>
      <c r="C25" s="199">
        <f>'Part 2017'!O$19*'CALCULO GARANTIA'!$N25</f>
        <v>2557264.1708285213</v>
      </c>
      <c r="D25" s="199">
        <f>'Part 2017'!O$20*'CALCULO GARANTIA'!$N25</f>
        <v>806244.41143579478</v>
      </c>
      <c r="E25" s="199">
        <f>'Part 2017'!O$21*'CALCULO GARANTIA'!$N25</f>
        <v>858290.39544969238</v>
      </c>
      <c r="F25" s="199">
        <f>'Part 2017'!O$22*'CALCULO GARANTIA'!$N25</f>
        <v>68776.866078165389</v>
      </c>
      <c r="G25" s="199">
        <f>'Part 2017'!O$23*'CALCULO GARANTIA'!$N25</f>
        <v>632817.48352589412</v>
      </c>
      <c r="H25" s="199">
        <f>'Part 2017'!O$24*'CALCULO GARANTIA'!$N25</f>
        <v>119795.68678096608</v>
      </c>
      <c r="I25" s="199">
        <f>+'Part 2017'!O$25*'CALCULO GARANTIA'!N25</f>
        <v>915120.57133744331</v>
      </c>
      <c r="J25" s="200">
        <f t="shared" si="0"/>
        <v>25039110.325424857</v>
      </c>
      <c r="L25" s="198" t="s">
        <v>19</v>
      </c>
      <c r="M25" s="218">
        <f>+B25-'Distribución  1 Y 2 SEM'!X25</f>
        <v>10754242.612172548</v>
      </c>
      <c r="N25" s="218">
        <f>+C25-'Distribución  1 Y 2 SEM'!Y25</f>
        <v>1459857.0009769381</v>
      </c>
      <c r="O25" s="218">
        <f>+D25-'Distribución  1 Y 2 SEM'!Z25</f>
        <v>373522.53601883928</v>
      </c>
      <c r="P25" s="218">
        <f>+E25-'Distribución  1 Y 2 SEM'!AA25</f>
        <v>441618.92885755555</v>
      </c>
      <c r="Q25" s="218">
        <f>+F25-'Distribución  1 Y 2 SEM'!AB25</f>
        <v>35327.250926401786</v>
      </c>
      <c r="R25" s="218">
        <f>+G25-'Distribución  1 Y 2 SEM'!AC25</f>
        <v>323878.21501757007</v>
      </c>
      <c r="S25" s="218">
        <f>+H25-'Distribución  1 Y 2 SEM'!AD25</f>
        <v>61788.043410686456</v>
      </c>
      <c r="T25" s="218">
        <f>+I25-'Distribución  1 Y 2 SEM'!AE25</f>
        <v>470144.85334402736</v>
      </c>
      <c r="U25" s="219">
        <f t="shared" si="1"/>
        <v>13920379.440724567</v>
      </c>
    </row>
    <row r="26" spans="1:21" x14ac:dyDescent="0.2">
      <c r="A26" s="198" t="s">
        <v>20</v>
      </c>
      <c r="B26" s="199">
        <f>'Part 2017'!O$18*'CALCULO GARANTIA'!$N26</f>
        <v>260823253.06299686</v>
      </c>
      <c r="C26" s="199">
        <f>'Part 2017'!O$19*'CALCULO GARANTIA'!$N26</f>
        <v>34956287.687607206</v>
      </c>
      <c r="D26" s="199">
        <f>'Part 2017'!O$20*'CALCULO GARANTIA'!$N26</f>
        <v>11020883.925161378</v>
      </c>
      <c r="E26" s="199">
        <f>'Part 2017'!O$21*'CALCULO GARANTIA'!$N26</f>
        <v>11732321.722995525</v>
      </c>
      <c r="F26" s="199">
        <f>'Part 2017'!O$22*'CALCULO GARANTIA'!$N26</f>
        <v>940139.05340935395</v>
      </c>
      <c r="G26" s="199">
        <f>'Part 2017'!O$23*'CALCULO GARANTIA'!$N26</f>
        <v>8650240.4640940465</v>
      </c>
      <c r="H26" s="199">
        <f>'Part 2017'!O$24*'CALCULO GARANTIA'!$N26</f>
        <v>1637536.1367117576</v>
      </c>
      <c r="I26" s="199">
        <f>+'Part 2017'!O$25*'CALCULO GARANTIA'!N26</f>
        <v>12509156.592201047</v>
      </c>
      <c r="J26" s="200">
        <f t="shared" si="0"/>
        <v>342269818.64517719</v>
      </c>
      <c r="L26" s="198" t="s">
        <v>20</v>
      </c>
      <c r="M26" s="218">
        <f>+B26-'Distribución  1 Y 2 SEM'!X26</f>
        <v>147134226.63973728</v>
      </c>
      <c r="N26" s="218">
        <f>+C26-'Distribución  1 Y 2 SEM'!Y26</f>
        <v>19971707.029346514</v>
      </c>
      <c r="O26" s="218">
        <f>+D26-'Distribución  1 Y 2 SEM'!Z26</f>
        <v>5116170.8121774374</v>
      </c>
      <c r="P26" s="218">
        <f>+E26-'Distribución  1 Y 2 SEM'!AA26</f>
        <v>6045042.880052004</v>
      </c>
      <c r="Q26" s="218">
        <f>+F26-'Distribución  1 Y 2 SEM'!AB26</f>
        <v>483577.23512275098</v>
      </c>
      <c r="R26" s="218">
        <f>+G26-'Distribución  1 Y 2 SEM'!AC26</f>
        <v>4433500.685570797</v>
      </c>
      <c r="S26" s="218">
        <f>+H26-'Distribución  1 Y 2 SEM'!AD26</f>
        <v>845765.7833291589</v>
      </c>
      <c r="T26" s="218">
        <f>+I26-'Distribución  1 Y 2 SEM'!AE26</f>
        <v>6435572.6233821642</v>
      </c>
      <c r="U26" s="219">
        <f t="shared" si="1"/>
        <v>190465563.68871811</v>
      </c>
    </row>
    <row r="27" spans="1:21" x14ac:dyDescent="0.2">
      <c r="A27" s="198" t="s">
        <v>21</v>
      </c>
      <c r="B27" s="199">
        <f>'Part 2017'!O$18*'CALCULO GARANTIA'!$N27</f>
        <v>38509567.540760323</v>
      </c>
      <c r="C27" s="199">
        <f>'Part 2017'!O$19*'CALCULO GARANTIA'!$N27</f>
        <v>5161163.760790227</v>
      </c>
      <c r="D27" s="199">
        <f>'Part 2017'!O$20*'CALCULO GARANTIA'!$N27</f>
        <v>1627191.8584359263</v>
      </c>
      <c r="E27" s="199">
        <f>'Part 2017'!O$21*'CALCULO GARANTIA'!$N27</f>
        <v>1732232.9604274218</v>
      </c>
      <c r="F27" s="199">
        <f>'Part 2017'!O$22*'CALCULO GARANTIA'!$N27</f>
        <v>138807.97800735015</v>
      </c>
      <c r="G27" s="199">
        <f>'Part 2017'!O$23*'CALCULO GARANTIA'!$N27</f>
        <v>1277175.3111881844</v>
      </c>
      <c r="H27" s="199">
        <f>'Part 2017'!O$24*'CALCULO GARANTIA'!$N27</f>
        <v>241776.02156471083</v>
      </c>
      <c r="I27" s="199">
        <f>+'Part 2017'!O$25*'CALCULO GARANTIA'!N27</f>
        <v>1846929.6928405485</v>
      </c>
      <c r="J27" s="200">
        <f t="shared" si="0"/>
        <v>50534845.124014691</v>
      </c>
      <c r="L27" s="198" t="s">
        <v>21</v>
      </c>
      <c r="M27" s="218">
        <f>+B27-'Distribución  1 Y 2 SEM'!X27</f>
        <v>21704604.427593511</v>
      </c>
      <c r="N27" s="218">
        <f>+C27-'Distribución  1 Y 2 SEM'!Y27</f>
        <v>2946336.6105571222</v>
      </c>
      <c r="O27" s="218">
        <f>+D27-'Distribución  1 Y 2 SEM'!Z27</f>
        <v>753856.7969355738</v>
      </c>
      <c r="P27" s="218">
        <f>+E27-'Distribución  1 Y 2 SEM'!AA27</f>
        <v>891291.41904809896</v>
      </c>
      <c r="Q27" s="218">
        <f>+F27-'Distribución  1 Y 2 SEM'!AB27</f>
        <v>71298.745483387189</v>
      </c>
      <c r="R27" s="218">
        <f>+G27-'Distribución  1 Y 2 SEM'!AC27</f>
        <v>653662.81877579098</v>
      </c>
      <c r="S27" s="218">
        <f>+H27-'Distribución  1 Y 2 SEM'!AD27</f>
        <v>124702.88136014091</v>
      </c>
      <c r="T27" s="218">
        <f>+I27-'Distribución  1 Y 2 SEM'!AE27</f>
        <v>948863.47960487648</v>
      </c>
      <c r="U27" s="219">
        <f t="shared" si="1"/>
        <v>28094617.179358501</v>
      </c>
    </row>
    <row r="28" spans="1:21" x14ac:dyDescent="0.2">
      <c r="A28" s="198" t="s">
        <v>22</v>
      </c>
      <c r="B28" s="199">
        <f>'Part 2017'!O$18*'CALCULO GARANTIA'!$N28</f>
        <v>6176951.0235867873</v>
      </c>
      <c r="C28" s="199">
        <f>'Part 2017'!O$19*'CALCULO GARANTIA'!$N28</f>
        <v>827852.86387256044</v>
      </c>
      <c r="D28" s="199">
        <f>'Part 2017'!O$20*'CALCULO GARANTIA'!$N28</f>
        <v>261002.26664190256</v>
      </c>
      <c r="E28" s="199">
        <f>'Part 2017'!O$21*'CALCULO GARANTIA'!$N28</f>
        <v>277850.90410785947</v>
      </c>
      <c r="F28" s="199">
        <f>'Part 2017'!O$22*'CALCULO GARANTIA'!$N28</f>
        <v>22264.858750412892</v>
      </c>
      <c r="G28" s="199">
        <f>'Part 2017'!O$23*'CALCULO GARANTIA'!$N28</f>
        <v>204859.4634928967</v>
      </c>
      <c r="H28" s="199">
        <f>'Part 2017'!O$24*'CALCULO GARANTIA'!$N28</f>
        <v>38780.976761220612</v>
      </c>
      <c r="I28" s="199">
        <f>+'Part 2017'!O$25*'CALCULO GARANTIA'!N28</f>
        <v>296248.3088029768</v>
      </c>
      <c r="J28" s="200">
        <f t="shared" si="0"/>
        <v>8105810.6660166178</v>
      </c>
      <c r="L28" s="198" t="s">
        <v>22</v>
      </c>
      <c r="M28" s="218">
        <f>+B28-'Distribución  1 Y 2 SEM'!X28</f>
        <v>3481427.7878780621</v>
      </c>
      <c r="N28" s="218">
        <f>+C28-'Distribución  1 Y 2 SEM'!Y28</f>
        <v>472593.64632305922</v>
      </c>
      <c r="O28" s="218">
        <f>+D28-'Distribución  1 Y 2 SEM'!Z28</f>
        <v>120918.95107729669</v>
      </c>
      <c r="P28" s="218">
        <f>+E28-'Distribución  1 Y 2 SEM'!AA28</f>
        <v>142963.52295766596</v>
      </c>
      <c r="Q28" s="218">
        <f>+F28-'Distribución  1 Y 2 SEM'!AB28</f>
        <v>11436.34912097917</v>
      </c>
      <c r="R28" s="218">
        <f>+G28-'Distribución  1 Y 2 SEM'!AC28</f>
        <v>104847.79433692983</v>
      </c>
      <c r="S28" s="218">
        <f>+H28-'Distribución  1 Y 2 SEM'!AD28</f>
        <v>20002.395244933356</v>
      </c>
      <c r="T28" s="218">
        <f>+I28-'Distribución  1 Y 2 SEM'!AE28</f>
        <v>152198.10597420545</v>
      </c>
      <c r="U28" s="219">
        <f t="shared" si="1"/>
        <v>4506388.5529131331</v>
      </c>
    </row>
    <row r="29" spans="1:21" x14ac:dyDescent="0.2">
      <c r="A29" s="198" t="s">
        <v>23</v>
      </c>
      <c r="B29" s="199">
        <f>'Part 2017'!O$18*'CALCULO GARANTIA'!$N29</f>
        <v>28265971.168902587</v>
      </c>
      <c r="C29" s="199">
        <f>'Part 2017'!O$19*'CALCULO GARANTIA'!$N29</f>
        <v>3788287.3108369657</v>
      </c>
      <c r="D29" s="199">
        <f>'Part 2017'!O$20*'CALCULO GARANTIA'!$N29</f>
        <v>1194356.6519707227</v>
      </c>
      <c r="E29" s="199">
        <f>'Part 2017'!O$21*'CALCULO GARANTIA'!$N29</f>
        <v>1271456.6806142214</v>
      </c>
      <c r="F29" s="199">
        <f>'Part 2017'!O$22*'CALCULO GARANTIA'!$N29</f>
        <v>101884.87056408939</v>
      </c>
      <c r="G29" s="199">
        <f>'Part 2017'!O$23*'CALCULO GARANTIA'!$N29</f>
        <v>937444.97352427687</v>
      </c>
      <c r="H29" s="199">
        <f>'Part 2017'!O$24*'CALCULO GARANTIA'!$N29</f>
        <v>177463.27708423696</v>
      </c>
      <c r="I29" s="199">
        <f>+'Part 2017'!O$25*'CALCULO GARANTIA'!N29</f>
        <v>1355643.929097998</v>
      </c>
      <c r="J29" s="200">
        <f t="shared" si="0"/>
        <v>37092508.862595096</v>
      </c>
      <c r="L29" s="198" t="s">
        <v>23</v>
      </c>
      <c r="M29" s="218">
        <f>+B29-'Distribución  1 Y 2 SEM'!X29</f>
        <v>15931150.676606137</v>
      </c>
      <c r="N29" s="218">
        <f>+C29-'Distribución  1 Y 2 SEM'!Y29</f>
        <v>2162607.1391152665</v>
      </c>
      <c r="O29" s="218">
        <f>+D29-'Distribución  1 Y 2 SEM'!Z29</f>
        <v>553329.88263522531</v>
      </c>
      <c r="P29" s="218">
        <f>+E29-'Distribución  1 Y 2 SEM'!AA29</f>
        <v>654206.71180579136</v>
      </c>
      <c r="Q29" s="218">
        <f>+F29-'Distribución  1 Y 2 SEM'!AB29</f>
        <v>52333.18400886294</v>
      </c>
      <c r="R29" s="218">
        <f>+G29-'Distribución  1 Y 2 SEM'!AC29</f>
        <v>479787.63641382911</v>
      </c>
      <c r="S29" s="218">
        <f>+H29-'Distribución  1 Y 2 SEM'!AD29</f>
        <v>91531.748453782551</v>
      </c>
      <c r="T29" s="218">
        <f>+I29-'Distribución  1 Y 2 SEM'!AE29</f>
        <v>696464.52740212949</v>
      </c>
      <c r="U29" s="219">
        <f t="shared" si="1"/>
        <v>20621411.506441019</v>
      </c>
    </row>
    <row r="30" spans="1:21" x14ac:dyDescent="0.2">
      <c r="A30" s="198" t="s">
        <v>24</v>
      </c>
      <c r="B30" s="199">
        <f>'Part 2017'!O$18*'CALCULO GARANTIA'!$N30</f>
        <v>27225957.224856142</v>
      </c>
      <c r="C30" s="199">
        <f>'Part 2017'!O$19*'CALCULO GARANTIA'!$N30</f>
        <v>3648901.6303032222</v>
      </c>
      <c r="D30" s="199">
        <f>'Part 2017'!O$20*'CALCULO GARANTIA'!$N30</f>
        <v>1150411.6707496014</v>
      </c>
      <c r="E30" s="199">
        <f>'Part 2017'!O$21*'CALCULO GARANTIA'!$N30</f>
        <v>1224674.8923930335</v>
      </c>
      <c r="F30" s="199">
        <f>'Part 2017'!O$22*'CALCULO GARANTIA'!$N30</f>
        <v>98136.133772388552</v>
      </c>
      <c r="G30" s="199">
        <f>'Part 2017'!O$23*'CALCULO GARANTIA'!$N30</f>
        <v>902952.7624335743</v>
      </c>
      <c r="H30" s="199">
        <f>'Part 2017'!O$24*'CALCULO GARANTIA'!$N30</f>
        <v>170933.71963082679</v>
      </c>
      <c r="I30" s="199">
        <f>+'Part 2017'!O$25*'CALCULO GARANTIA'!N30</f>
        <v>1305764.5677628054</v>
      </c>
      <c r="J30" s="200">
        <f t="shared" si="0"/>
        <v>35727732.601901598</v>
      </c>
      <c r="L30" s="198" t="s">
        <v>24</v>
      </c>
      <c r="M30" s="218">
        <f>+B30-'Distribución  1 Y 2 SEM'!X30</f>
        <v>15344982.285314364</v>
      </c>
      <c r="N30" s="218">
        <f>+C30-'Distribución  1 Y 2 SEM'!Y30</f>
        <v>2083036.4933117107</v>
      </c>
      <c r="O30" s="218">
        <f>+D30-'Distribución  1 Y 2 SEM'!Z30</f>
        <v>532970.74513524305</v>
      </c>
      <c r="P30" s="218">
        <f>+E30-'Distribución  1 Y 2 SEM'!AA30</f>
        <v>630135.92723938869</v>
      </c>
      <c r="Q30" s="218">
        <f>+F30-'Distribución  1 Y 2 SEM'!AB30</f>
        <v>50407.64461096513</v>
      </c>
      <c r="R30" s="218">
        <f>+G30-'Distribución  1 Y 2 SEM'!AC30</f>
        <v>462134.4013960124</v>
      </c>
      <c r="S30" s="218">
        <f>+H30-'Distribución  1 Y 2 SEM'!AD30</f>
        <v>88163.942898967027</v>
      </c>
      <c r="T30" s="218">
        <f>+I30-'Distribución  1 Y 2 SEM'!AE30</f>
        <v>670838.915046421</v>
      </c>
      <c r="U30" s="219">
        <f t="shared" si="1"/>
        <v>19862670.354953073</v>
      </c>
    </row>
    <row r="31" spans="1:21" x14ac:dyDescent="0.2">
      <c r="A31" s="198" t="s">
        <v>25</v>
      </c>
      <c r="B31" s="199">
        <f>'Part 2017'!O$18*'CALCULO GARANTIA'!$N31</f>
        <v>438993367.04065937</v>
      </c>
      <c r="C31" s="199">
        <f>'Part 2017'!O$19*'CALCULO GARANTIA'!$N31</f>
        <v>58835162.321659259</v>
      </c>
      <c r="D31" s="199">
        <f>'Part 2017'!O$20*'CALCULO GARANTIA'!$N31</f>
        <v>18549323.671315156</v>
      </c>
      <c r="E31" s="199">
        <f>'Part 2017'!O$21*'CALCULO GARANTIA'!$N31</f>
        <v>19746749.401741769</v>
      </c>
      <c r="F31" s="199">
        <f>'Part 2017'!O$22*'CALCULO GARANTIA'!$N31</f>
        <v>1582354.347995603</v>
      </c>
      <c r="G31" s="199">
        <f>'Part 2017'!O$23*'CALCULO GARANTIA'!$N31</f>
        <v>14559277.757826341</v>
      </c>
      <c r="H31" s="199">
        <f>'Part 2017'!O$24*'CALCULO GARANTIA'!$N31</f>
        <v>2756148.0575975305</v>
      </c>
      <c r="I31" s="199">
        <f>+'Part 2017'!O$25*'CALCULO GARANTIA'!N31</f>
        <v>21054245.381729238</v>
      </c>
      <c r="J31" s="200">
        <f t="shared" si="0"/>
        <v>576076627.98052418</v>
      </c>
      <c r="L31" s="198" t="s">
        <v>25</v>
      </c>
      <c r="M31" s="218">
        <f>+B31-'Distribución  1 Y 2 SEM'!X31</f>
        <v>247423640.05697575</v>
      </c>
      <c r="N31" s="218">
        <f>+C31-'Distribución  1 Y 2 SEM'!Y31</f>
        <v>33587035.942032248</v>
      </c>
      <c r="O31" s="218">
        <f>+D31-'Distribución  1 Y 2 SEM'!Z31</f>
        <v>8593660.0872745141</v>
      </c>
      <c r="P31" s="218">
        <f>+E31-'Distribución  1 Y 2 SEM'!AA31</f>
        <v>10160358.738078084</v>
      </c>
      <c r="Q31" s="218">
        <f>+F31-'Distribución  1 Y 2 SEM'!AB31</f>
        <v>812776.62524768966</v>
      </c>
      <c r="R31" s="218">
        <f>+G31-'Distribución  1 Y 2 SEM'!AC31</f>
        <v>7451489.5920331422</v>
      </c>
      <c r="S31" s="218">
        <f>+H31-'Distribución  1 Y 2 SEM'!AD31</f>
        <v>1421561.9978078648</v>
      </c>
      <c r="T31" s="218">
        <f>+I31-'Distribución  1 Y 2 SEM'!AE31</f>
        <v>10816656.752449127</v>
      </c>
      <c r="U31" s="219">
        <f t="shared" si="1"/>
        <v>320267179.79189843</v>
      </c>
    </row>
    <row r="32" spans="1:21" x14ac:dyDescent="0.2">
      <c r="A32" s="198" t="s">
        <v>26</v>
      </c>
      <c r="B32" s="199">
        <f>'Part 2017'!O$18*'CALCULO GARANTIA'!$N32</f>
        <v>11486629.811888345</v>
      </c>
      <c r="C32" s="199">
        <f>'Part 2017'!O$19*'CALCULO GARANTIA'!$N32</f>
        <v>1539471.3912583266</v>
      </c>
      <c r="D32" s="199">
        <f>'Part 2017'!O$20*'CALCULO GARANTIA'!$N32</f>
        <v>485358.61876373284</v>
      </c>
      <c r="E32" s="199">
        <f>'Part 2017'!O$21*'CALCULO GARANTIA'!$N32</f>
        <v>516690.26777100947</v>
      </c>
      <c r="F32" s="199">
        <f>'Part 2017'!O$22*'CALCULO GARANTIA'!$N32</f>
        <v>41403.629283022841</v>
      </c>
      <c r="G32" s="199">
        <f>'Part 2017'!O$23*'CALCULO GARANTIA'!$N32</f>
        <v>380955.71935400454</v>
      </c>
      <c r="H32" s="199">
        <f>'Part 2017'!O$24*'CALCULO GARANTIA'!$N32</f>
        <v>72116.926635581083</v>
      </c>
      <c r="I32" s="199">
        <f>+'Part 2017'!O$25*'CALCULO GARANTIA'!N32</f>
        <v>550901.99721897894</v>
      </c>
      <c r="J32" s="200">
        <f t="shared" si="0"/>
        <v>15073528.362173002</v>
      </c>
      <c r="L32" s="198" t="s">
        <v>26</v>
      </c>
      <c r="M32" s="218">
        <f>+B32-'Distribución  1 Y 2 SEM'!X32</f>
        <v>6474047.1574850874</v>
      </c>
      <c r="N32" s="218">
        <f>+C32-'Distribución  1 Y 2 SEM'!Y32</f>
        <v>878832.97860621219</v>
      </c>
      <c r="O32" s="218">
        <f>+D32-'Distribución  1 Y 2 SEM'!Z32</f>
        <v>224860.32720075187</v>
      </c>
      <c r="P32" s="218">
        <f>+E32-'Distribución  1 Y 2 SEM'!AA32</f>
        <v>265854.31202990928</v>
      </c>
      <c r="Q32" s="218">
        <f>+F32-'Distribución  1 Y 2 SEM'!AB32</f>
        <v>21266.982407757907</v>
      </c>
      <c r="R32" s="218">
        <f>+G32-'Distribución  1 Y 2 SEM'!AC32</f>
        <v>194974.47778726017</v>
      </c>
      <c r="S32" s="218">
        <f>+H32-'Distribución  1 Y 2 SEM'!AD32</f>
        <v>37196.362518058246</v>
      </c>
      <c r="T32" s="218">
        <f>+I32-'Distribución  1 Y 2 SEM'!AE32</f>
        <v>283026.90028147452</v>
      </c>
      <c r="U32" s="219">
        <f t="shared" si="1"/>
        <v>8380059.4983165115</v>
      </c>
    </row>
    <row r="33" spans="1:21" x14ac:dyDescent="0.2">
      <c r="A33" s="198" t="s">
        <v>27</v>
      </c>
      <c r="B33" s="199">
        <f>'Part 2017'!O$18*'CALCULO GARANTIA'!$N33</f>
        <v>19772456.971823525</v>
      </c>
      <c r="C33" s="199">
        <f>'Part 2017'!O$19*'CALCULO GARANTIA'!$N33</f>
        <v>2649961.9419705598</v>
      </c>
      <c r="D33" s="199">
        <f>'Part 2017'!O$20*'CALCULO GARANTIA'!$N33</f>
        <v>835469.80816577317</v>
      </c>
      <c r="E33" s="199">
        <f>'Part 2017'!O$21*'CALCULO GARANTIA'!$N33</f>
        <v>889402.39692313736</v>
      </c>
      <c r="F33" s="199">
        <f>'Part 2017'!O$22*'CALCULO GARANTIA'!$N33</f>
        <v>71269.945308816328</v>
      </c>
      <c r="G33" s="199">
        <f>'Part 2017'!O$23*'CALCULO GARANTIA'!$N33</f>
        <v>655756.36130462529</v>
      </c>
      <c r="H33" s="199">
        <f>'Part 2017'!O$24*'CALCULO GARANTIA'!$N33</f>
        <v>124138.13731216303</v>
      </c>
      <c r="I33" s="199">
        <f>+'Part 2017'!O$25*'CALCULO GARANTIA'!N33</f>
        <v>948292.59879431955</v>
      </c>
      <c r="J33" s="200">
        <f t="shared" si="0"/>
        <v>25946748.161602918</v>
      </c>
      <c r="L33" s="198" t="s">
        <v>27</v>
      </c>
      <c r="M33" s="218">
        <f>+B33-'Distribución  1 Y 2 SEM'!X33</f>
        <v>11144071.059245398</v>
      </c>
      <c r="N33" s="218">
        <f>+C33-'Distribución  1 Y 2 SEM'!Y33</f>
        <v>1512775.0732357069</v>
      </c>
      <c r="O33" s="218">
        <f>+D33-'Distribución  1 Y 2 SEM'!Z33</f>
        <v>387062.28171865502</v>
      </c>
      <c r="P33" s="218">
        <f>+E33-'Distribución  1 Y 2 SEM'!AA33</f>
        <v>457627.08744602342</v>
      </c>
      <c r="Q33" s="218">
        <f>+F33-'Distribución  1 Y 2 SEM'!AB33</f>
        <v>36607.821568578336</v>
      </c>
      <c r="R33" s="218">
        <f>+G33-'Distribución  1 Y 2 SEM'!AC33</f>
        <v>335618.41338896606</v>
      </c>
      <c r="S33" s="218">
        <f>+H33-'Distribución  1 Y 2 SEM'!AD33</f>
        <v>64027.786168878869</v>
      </c>
      <c r="T33" s="218">
        <f>+I33-'Distribución  1 Y 2 SEM'!AE33</f>
        <v>487187.04261646845</v>
      </c>
      <c r="U33" s="219">
        <f t="shared" si="1"/>
        <v>14424976.565388674</v>
      </c>
    </row>
    <row r="34" spans="1:21" x14ac:dyDescent="0.2">
      <c r="A34" s="198" t="s">
        <v>28</v>
      </c>
      <c r="B34" s="199">
        <f>'Part 2017'!O$18*'CALCULO GARANTIA'!$N34</f>
        <v>10802138.770571953</v>
      </c>
      <c r="C34" s="199">
        <f>'Part 2017'!O$19*'CALCULO GARANTIA'!$N34</f>
        <v>1447733.9196991229</v>
      </c>
      <c r="D34" s="199">
        <f>'Part 2017'!O$20*'CALCULO GARANTIA'!$N34</f>
        <v>456435.98159250349</v>
      </c>
      <c r="E34" s="199">
        <f>'Part 2017'!O$21*'CALCULO GARANTIA'!$N34</f>
        <v>485900.57007755851</v>
      </c>
      <c r="F34" s="199">
        <f>'Part 2017'!O$22*'CALCULO GARANTIA'!$N34</f>
        <v>38936.377026587914</v>
      </c>
      <c r="G34" s="199">
        <f>'Part 2017'!O$23*'CALCULO GARANTIA'!$N34</f>
        <v>358254.47614286025</v>
      </c>
      <c r="H34" s="199">
        <f>'Part 2017'!O$24*'CALCULO GARANTIA'!$N34</f>
        <v>67819.461581189142</v>
      </c>
      <c r="I34" s="199">
        <f>+'Part 2017'!O$25*'CALCULO GARANTIA'!N34</f>
        <v>518073.61431510717</v>
      </c>
      <c r="J34" s="200">
        <f t="shared" si="0"/>
        <v>14175293.171006884</v>
      </c>
      <c r="L34" s="198" t="s">
        <v>28</v>
      </c>
      <c r="M34" s="218">
        <f>+B34-'Distribución  1 Y 2 SEM'!X34</f>
        <v>6053849.2455178723</v>
      </c>
      <c r="N34" s="218">
        <f>+C34-'Distribución  1 Y 2 SEM'!Y34</f>
        <v>821732.13286820753</v>
      </c>
      <c r="O34" s="218">
        <f>+D34-'Distribución  1 Y 2 SEM'!Z34</f>
        <v>210528.42329291097</v>
      </c>
      <c r="P34" s="218">
        <f>+E34-'Distribución  1 Y 2 SEM'!AA34</f>
        <v>248735.83124072175</v>
      </c>
      <c r="Q34" s="218">
        <f>+F34-'Distribución  1 Y 2 SEM'!AB34</f>
        <v>19897.807690703306</v>
      </c>
      <c r="R34" s="218">
        <f>+G34-'Distribución  1 Y 2 SEM'!AC34</f>
        <v>182426.12596415594</v>
      </c>
      <c r="S34" s="218">
        <f>+H34-'Distribución  1 Y 2 SEM'!AD34</f>
        <v>34800.741110123818</v>
      </c>
      <c r="T34" s="218">
        <f>+I34-'Distribución  1 Y 2 SEM'!AE34</f>
        <v>264805.21209258679</v>
      </c>
      <c r="U34" s="219">
        <f t="shared" si="1"/>
        <v>7836775.5197772831</v>
      </c>
    </row>
    <row r="35" spans="1:21" x14ac:dyDescent="0.2">
      <c r="A35" s="198" t="s">
        <v>29</v>
      </c>
      <c r="B35" s="199">
        <f>'Part 2017'!O$18*'CALCULO GARANTIA'!$N35</f>
        <v>15829046.702223368</v>
      </c>
      <c r="C35" s="199">
        <f>'Part 2017'!O$19*'CALCULO GARANTIA'!$N35</f>
        <v>2121454.6780069685</v>
      </c>
      <c r="D35" s="199">
        <f>'Part 2017'!O$20*'CALCULO GARANTIA'!$N35</f>
        <v>668844.07085064286</v>
      </c>
      <c r="E35" s="199">
        <f>'Part 2017'!O$21*'CALCULO GARANTIA'!$N35</f>
        <v>712020.36742464383</v>
      </c>
      <c r="F35" s="199">
        <f>'Part 2017'!O$22*'CALCULO GARANTIA'!$N35</f>
        <v>57055.898230846731</v>
      </c>
      <c r="G35" s="199">
        <f>'Part 2017'!O$23*'CALCULO GARANTIA'!$N35</f>
        <v>524972.59613020532</v>
      </c>
      <c r="H35" s="199">
        <f>'Part 2017'!O$24*'CALCULO GARANTIA'!$N35</f>
        <v>99380.080879246641</v>
      </c>
      <c r="I35" s="199">
        <f>+'Part 2017'!O$25*'CALCULO GARANTIA'!N35</f>
        <v>759165.53289652674</v>
      </c>
      <c r="J35" s="200">
        <f t="shared" si="0"/>
        <v>20771939.926642451</v>
      </c>
      <c r="L35" s="198" t="s">
        <v>29</v>
      </c>
      <c r="M35" s="218">
        <f>+B35-'Distribución  1 Y 2 SEM'!X35</f>
        <v>8921502.3454630747</v>
      </c>
      <c r="N35" s="218">
        <f>+C35-'Distribución  1 Y 2 SEM'!Y35</f>
        <v>1211067.8666961319</v>
      </c>
      <c r="O35" s="218">
        <f>+D35-'Distribución  1 Y 2 SEM'!Z35</f>
        <v>309866.74760373385</v>
      </c>
      <c r="P35" s="218">
        <f>+E35-'Distribución  1 Y 2 SEM'!AA35</f>
        <v>366358.13898638112</v>
      </c>
      <c r="Q35" s="218">
        <f>+F35-'Distribución  1 Y 2 SEM'!AB35</f>
        <v>29306.773462774414</v>
      </c>
      <c r="R35" s="218">
        <f>+G35-'Distribución  1 Y 2 SEM'!AC35</f>
        <v>268682.82213134097</v>
      </c>
      <c r="S35" s="218">
        <f>+H35-'Distribución  1 Y 2 SEM'!AD35</f>
        <v>51258.112178543539</v>
      </c>
      <c r="T35" s="218">
        <f>+I35-'Distribución  1 Y 2 SEM'!AE35</f>
        <v>390022.66947823582</v>
      </c>
      <c r="U35" s="219">
        <f t="shared" si="1"/>
        <v>11548065.476000216</v>
      </c>
    </row>
    <row r="36" spans="1:21" x14ac:dyDescent="0.2">
      <c r="A36" s="198" t="s">
        <v>30</v>
      </c>
      <c r="B36" s="199">
        <f>'Part 2017'!O$18*'CALCULO GARANTIA'!$N36</f>
        <v>14555262.559813635</v>
      </c>
      <c r="C36" s="199">
        <f>'Part 2017'!O$19*'CALCULO GARANTIA'!$N36</f>
        <v>1950738.4385187968</v>
      </c>
      <c r="D36" s="199">
        <f>'Part 2017'!O$20*'CALCULO GARANTIA'!$N36</f>
        <v>615021.31151323742</v>
      </c>
      <c r="E36" s="199">
        <f>'Part 2017'!O$21*'CALCULO GARANTIA'!$N36</f>
        <v>654723.15489125298</v>
      </c>
      <c r="F36" s="199">
        <f>'Part 2017'!O$22*'CALCULO GARANTIA'!$N36</f>
        <v>52464.535291271364</v>
      </c>
      <c r="G36" s="199">
        <f>'Part 2017'!O$23*'CALCULO GARANTIA'!$N36</f>
        <v>482727.36300088506</v>
      </c>
      <c r="H36" s="199">
        <f>'Part 2017'!O$24*'CALCULO GARANTIA'!$N36</f>
        <v>91382.835468529636</v>
      </c>
      <c r="I36" s="199">
        <f>+'Part 2017'!O$25*'CALCULO GARANTIA'!N36</f>
        <v>698074.48708314868</v>
      </c>
      <c r="J36" s="200">
        <f t="shared" si="0"/>
        <v>19100394.685580757</v>
      </c>
      <c r="L36" s="198" t="s">
        <v>30</v>
      </c>
      <c r="M36" s="218">
        <f>+B36-'Distribución  1 Y 2 SEM'!X36</f>
        <v>8203577.3542805072</v>
      </c>
      <c r="N36" s="218">
        <f>+C36-'Distribución  1 Y 2 SEM'!Y36</f>
        <v>1113611.647569377</v>
      </c>
      <c r="O36" s="218">
        <f>+D36-'Distribución  1 Y 2 SEM'!Z36</f>
        <v>284931.36414174212</v>
      </c>
      <c r="P36" s="218">
        <f>+E36-'Distribución  1 Y 2 SEM'!AA36</f>
        <v>336876.81919104274</v>
      </c>
      <c r="Q36" s="218">
        <f>+F36-'Distribución  1 Y 2 SEM'!AB36</f>
        <v>26948.418976598503</v>
      </c>
      <c r="R36" s="218">
        <f>+G36-'Distribución  1 Y 2 SEM'!AC36</f>
        <v>247061.56315048743</v>
      </c>
      <c r="S36" s="218">
        <f>+H36-'Distribución  1 Y 2 SEM'!AD36</f>
        <v>47133.304684374139</v>
      </c>
      <c r="T36" s="218">
        <f>+I36-'Distribución  1 Y 2 SEM'!AE36</f>
        <v>358637.03388642805</v>
      </c>
      <c r="U36" s="219">
        <f t="shared" si="1"/>
        <v>10618777.505880559</v>
      </c>
    </row>
    <row r="37" spans="1:21" x14ac:dyDescent="0.2">
      <c r="A37" s="198" t="s">
        <v>31</v>
      </c>
      <c r="B37" s="199">
        <f>'Part 2017'!O$18*'CALCULO GARANTIA'!$N37</f>
        <v>138401877.37549952</v>
      </c>
      <c r="C37" s="199">
        <f>'Part 2017'!O$19*'CALCULO GARANTIA'!$N37</f>
        <v>18549020.400701638</v>
      </c>
      <c r="D37" s="199">
        <f>'Part 2017'!O$20*'CALCULO GARANTIA'!$N37</f>
        <v>5848063.804385528</v>
      </c>
      <c r="E37" s="199">
        <f>'Part 2017'!O$21*'CALCULO GARANTIA'!$N37</f>
        <v>6225577.4106296562</v>
      </c>
      <c r="F37" s="199">
        <f>'Part 2017'!O$22*'CALCULO GARANTIA'!$N37</f>
        <v>498870.43604372308</v>
      </c>
      <c r="G37" s="199">
        <f>'Part 2017'!O$23*'CALCULO GARANTIA'!$N37</f>
        <v>4590118.0432366012</v>
      </c>
      <c r="H37" s="199">
        <f>'Part 2017'!O$24*'CALCULO GARANTIA'!$N37</f>
        <v>868933.55147437635</v>
      </c>
      <c r="I37" s="199">
        <f>+'Part 2017'!O$25*'CALCULO GARANTIA'!N37</f>
        <v>6637792.9744115658</v>
      </c>
      <c r="J37" s="200">
        <f t="shared" si="0"/>
        <v>181620253.99638259</v>
      </c>
      <c r="L37" s="198" t="s">
        <v>31</v>
      </c>
      <c r="M37" s="218">
        <f>+B37-'Distribución  1 Y 2 SEM'!X37</f>
        <v>78005498.173719853</v>
      </c>
      <c r="N37" s="218">
        <f>+C37-'Distribución  1 Y 2 SEM'!Y37</f>
        <v>10589018.374450969</v>
      </c>
      <c r="O37" s="218">
        <f>+D37-'Distribución  1 Y 2 SEM'!Z37</f>
        <v>2709331.8006682601</v>
      </c>
      <c r="P37" s="218">
        <f>+E37-'Distribución  1 Y 2 SEM'!AA37</f>
        <v>3203266.4494184139</v>
      </c>
      <c r="Q37" s="218">
        <f>+F37-'Distribución  1 Y 2 SEM'!AB37</f>
        <v>256244.898594981</v>
      </c>
      <c r="R37" s="218">
        <f>+G37-'Distribución  1 Y 2 SEM'!AC37</f>
        <v>2349238.5676202318</v>
      </c>
      <c r="S37" s="218">
        <f>+H37-'Distribución  1 Y 2 SEM'!AD37</f>
        <v>448177.27117059508</v>
      </c>
      <c r="T37" s="218">
        <f>+I37-'Distribución  1 Y 2 SEM'!AE37</f>
        <v>3410178.1800422431</v>
      </c>
      <c r="U37" s="219">
        <f t="shared" si="1"/>
        <v>100970953.71568553</v>
      </c>
    </row>
    <row r="38" spans="1:21" x14ac:dyDescent="0.2">
      <c r="A38" s="198" t="s">
        <v>32</v>
      </c>
      <c r="B38" s="199">
        <f>'Part 2017'!O$18*'CALCULO GARANTIA'!$N38</f>
        <v>26971385.972407624</v>
      </c>
      <c r="C38" s="199">
        <f>'Part 2017'!O$19*'CALCULO GARANTIA'!$N38</f>
        <v>3614783.2538429932</v>
      </c>
      <c r="D38" s="199">
        <f>'Part 2017'!O$20*'CALCULO GARANTIA'!$N38</f>
        <v>1139654.9602532394</v>
      </c>
      <c r="E38" s="199">
        <f>'Part 2017'!O$21*'CALCULO GARANTIA'!$N38</f>
        <v>1213223.7974462556</v>
      </c>
      <c r="F38" s="199">
        <f>'Part 2017'!O$22*'CALCULO GARANTIA'!$N38</f>
        <v>97218.530094451242</v>
      </c>
      <c r="G38" s="199">
        <f>'Part 2017'!O$23*'CALCULO GARANTIA'!$N38</f>
        <v>894509.87046338106</v>
      </c>
      <c r="H38" s="199">
        <f>'Part 2017'!O$24*'CALCULO GARANTIA'!$N38</f>
        <v>169335.43565745832</v>
      </c>
      <c r="I38" s="199">
        <f>+'Part 2017'!O$25*'CALCULO GARANTIA'!N38</f>
        <v>1293555.2588788997</v>
      </c>
      <c r="J38" s="200">
        <f t="shared" si="0"/>
        <v>35393667.079044305</v>
      </c>
      <c r="L38" s="198" t="s">
        <v>32</v>
      </c>
      <c r="M38" s="218">
        <f>+B38-'Distribución  1 Y 2 SEM'!X38</f>
        <v>15201501.880680274</v>
      </c>
      <c r="N38" s="218">
        <f>+C38-'Distribución  1 Y 2 SEM'!Y38</f>
        <v>2063559.4477621715</v>
      </c>
      <c r="O38" s="218">
        <f>+D38-'Distribución  1 Y 2 SEM'!Z38</f>
        <v>527987.30124796531</v>
      </c>
      <c r="P38" s="218">
        <f>+E38-'Distribución  1 Y 2 SEM'!AA38</f>
        <v>624243.95837727352</v>
      </c>
      <c r="Q38" s="218">
        <f>+F38-'Distribución  1 Y 2 SEM'!AB38</f>
        <v>49936.317299472939</v>
      </c>
      <c r="R38" s="218">
        <f>+G38-'Distribución  1 Y 2 SEM'!AC38</f>
        <v>457813.29957427294</v>
      </c>
      <c r="S38" s="218">
        <f>+H38-'Distribución  1 Y 2 SEM'!AD38</f>
        <v>87339.582338226159</v>
      </c>
      <c r="T38" s="218">
        <f>+I38-'Distribución  1 Y 2 SEM'!AE38</f>
        <v>664566.36046242074</v>
      </c>
      <c r="U38" s="219">
        <f t="shared" si="1"/>
        <v>19676948.147742078</v>
      </c>
    </row>
    <row r="39" spans="1:21" x14ac:dyDescent="0.2">
      <c r="A39" s="198" t="s">
        <v>33</v>
      </c>
      <c r="B39" s="199">
        <f>'Part 2017'!O$18*'CALCULO GARANTIA'!$N39</f>
        <v>98888087.374455094</v>
      </c>
      <c r="C39" s="199">
        <f>'Part 2017'!O$19*'CALCULO GARANTIA'!$N39</f>
        <v>13253267.837679241</v>
      </c>
      <c r="D39" s="199">
        <f>'Part 2017'!O$20*'CALCULO GARANTIA'!$N39</f>
        <v>4178439.3060685326</v>
      </c>
      <c r="E39" s="199">
        <f>'Part 2017'!O$21*'CALCULO GARANTIA'!$N39</f>
        <v>4448172.6304079872</v>
      </c>
      <c r="F39" s="199">
        <f>'Part 2017'!O$22*'CALCULO GARANTIA'!$N39</f>
        <v>356442.73187263298</v>
      </c>
      <c r="G39" s="199">
        <f>'Part 2017'!O$23*'CALCULO GARANTIA'!$N39</f>
        <v>3279637.5506319297</v>
      </c>
      <c r="H39" s="199">
        <f>'Part 2017'!O$24*'CALCULO GARANTIA'!$N39</f>
        <v>620852.68343335995</v>
      </c>
      <c r="I39" s="199">
        <f>+'Part 2017'!O$25*'CALCULO GARANTIA'!N39</f>
        <v>4742700.4898659959</v>
      </c>
      <c r="J39" s="200">
        <f t="shared" si="0"/>
        <v>129767600.60441476</v>
      </c>
      <c r="L39" s="198" t="s">
        <v>33</v>
      </c>
      <c r="M39" s="218">
        <f>+B39-'Distribución  1 Y 2 SEM'!X39</f>
        <v>55734898.00403703</v>
      </c>
      <c r="N39" s="218">
        <f>+C39-'Distribución  1 Y 2 SEM'!Y39</f>
        <v>7565849.4962567976</v>
      </c>
      <c r="O39" s="218">
        <f>+D39-'Distribución  1 Y 2 SEM'!Z39</f>
        <v>1935816.5142801818</v>
      </c>
      <c r="P39" s="218">
        <f>+E39-'Distribución  1 Y 2 SEM'!AA39</f>
        <v>2288732.6280577155</v>
      </c>
      <c r="Q39" s="218">
        <f>+F39-'Distribución  1 Y 2 SEM'!AB39</f>
        <v>183086.8800483814</v>
      </c>
      <c r="R39" s="218">
        <f>+G39-'Distribución  1 Y 2 SEM'!AC39</f>
        <v>1678530.0397911661</v>
      </c>
      <c r="S39" s="218">
        <f>+H39-'Distribución  1 Y 2 SEM'!AD39</f>
        <v>320222.48535342683</v>
      </c>
      <c r="T39" s="218">
        <f>+I39-'Distribución  1 Y 2 SEM'!AE39</f>
        <v>2436570.9788426231</v>
      </c>
      <c r="U39" s="219">
        <f t="shared" si="1"/>
        <v>72143707.026667312</v>
      </c>
    </row>
    <row r="40" spans="1:21" x14ac:dyDescent="0.2">
      <c r="A40" s="198" t="s">
        <v>34</v>
      </c>
      <c r="B40" s="199">
        <f>'Part 2017'!O$18*'CALCULO GARANTIA'!$N40</f>
        <v>19964909.767595354</v>
      </c>
      <c r="C40" s="199">
        <f>'Part 2017'!O$19*'CALCULO GARANTIA'!$N40</f>
        <v>2675755.022979558</v>
      </c>
      <c r="D40" s="199">
        <f>'Part 2017'!O$20*'CALCULO GARANTIA'!$N40</f>
        <v>843601.75153495511</v>
      </c>
      <c r="E40" s="199">
        <f>'Part 2017'!O$21*'CALCULO GARANTIA'!$N40</f>
        <v>898059.28655996628</v>
      </c>
      <c r="F40" s="199">
        <f>'Part 2017'!O$22*'CALCULO GARANTIA'!$N40</f>
        <v>71963.64261961251</v>
      </c>
      <c r="G40" s="199">
        <f>'Part 2017'!O$23*'CALCULO GARANTIA'!$N40</f>
        <v>662139.08578130917</v>
      </c>
      <c r="H40" s="199">
        <f>'Part 2017'!O$24*'CALCULO GARANTIA'!$N40</f>
        <v>125346.42071476081</v>
      </c>
      <c r="I40" s="199">
        <f>+'Part 2017'!O$25*'CALCULO GARANTIA'!N40</f>
        <v>957522.68902072764</v>
      </c>
      <c r="J40" s="200">
        <f t="shared" si="0"/>
        <v>26199297.666806243</v>
      </c>
      <c r="L40" s="198" t="s">
        <v>34</v>
      </c>
      <c r="M40" s="218">
        <f>+B40-'Distribución  1 Y 2 SEM'!X40</f>
        <v>11174730.088812264</v>
      </c>
      <c r="N40" s="218">
        <f>+C40-'Distribución  1 Y 2 SEM'!Y40</f>
        <v>1516819.8294267876</v>
      </c>
      <c r="O40" s="218">
        <f>+D40-'Distribución  1 Y 2 SEM'!Z40</f>
        <v>388638.06740484788</v>
      </c>
      <c r="P40" s="218">
        <f>+E40-'Distribución  1 Y 2 SEM'!AA40</f>
        <v>459152.17452708981</v>
      </c>
      <c r="Q40" s="218">
        <f>+F40-'Distribución  1 Y 2 SEM'!AB40</f>
        <v>36730.240909803186</v>
      </c>
      <c r="R40" s="218">
        <f>+G40-'Distribución  1 Y 2 SEM'!AC40</f>
        <v>336748.84615224326</v>
      </c>
      <c r="S40" s="218">
        <f>+H40-'Distribución  1 Y 2 SEM'!AD40</f>
        <v>64240.132881714882</v>
      </c>
      <c r="T40" s="218">
        <f>+I40-'Distribución  1 Y 2 SEM'!AE40</f>
        <v>488815.58867995924</v>
      </c>
      <c r="U40" s="219">
        <f t="shared" si="1"/>
        <v>14465874.968794711</v>
      </c>
    </row>
    <row r="41" spans="1:21" x14ac:dyDescent="0.2">
      <c r="A41" s="198" t="s">
        <v>35</v>
      </c>
      <c r="B41" s="199">
        <f>'Part 2017'!O$18*'CALCULO GARANTIA'!$N41</f>
        <v>18839575.384338744</v>
      </c>
      <c r="C41" s="199">
        <f>'Part 2017'!O$19*'CALCULO GARANTIA'!$N41</f>
        <v>2524934.4501053561</v>
      </c>
      <c r="D41" s="199">
        <f>'Part 2017'!O$20*'CALCULO GARANTIA'!$N41</f>
        <v>796051.62144027126</v>
      </c>
      <c r="E41" s="199">
        <f>'Part 2017'!O$21*'CALCULO GARANTIA'!$N41</f>
        <v>847439.62410553615</v>
      </c>
      <c r="F41" s="199">
        <f>'Part 2017'!O$22*'CALCULO GARANTIA'!$N41</f>
        <v>67907.367769040284</v>
      </c>
      <c r="G41" s="199">
        <f>'Part 2017'!O$23*'CALCULO GARANTIA'!$N41</f>
        <v>624817.21013040049</v>
      </c>
      <c r="H41" s="199">
        <f>'Part 2017'!O$24*'CALCULO GARANTIA'!$N41</f>
        <v>118281.19283792787</v>
      </c>
      <c r="I41" s="199">
        <f>+'Part 2017'!O$25*'CALCULO GARANTIA'!N41</f>
        <v>903551.33541850524</v>
      </c>
      <c r="J41" s="200">
        <f t="shared" si="0"/>
        <v>24722558.186145779</v>
      </c>
      <c r="L41" s="198" t="s">
        <v>35</v>
      </c>
      <c r="M41" s="218">
        <f>+B41-'Distribución  1 Y 2 SEM'!X41</f>
        <v>10339298.039195795</v>
      </c>
      <c r="N41" s="218">
        <f>+C41-'Distribución  1 Y 2 SEM'!Y41</f>
        <v>1403355.840146279</v>
      </c>
      <c r="O41" s="218">
        <f>+D41-'Distribución  1 Y 2 SEM'!Z41</f>
        <v>359867.97223541455</v>
      </c>
      <c r="P41" s="218">
        <f>+E41-'Distribución  1 Y 2 SEM'!AA41</f>
        <v>424973.90614745405</v>
      </c>
      <c r="Q41" s="218">
        <f>+F41-'Distribución  1 Y 2 SEM'!AB41</f>
        <v>33996.357428132513</v>
      </c>
      <c r="R41" s="218">
        <f>+G41-'Distribución  1 Y 2 SEM'!AC41</f>
        <v>311688.66818630695</v>
      </c>
      <c r="S41" s="218">
        <f>+H41-'Distribución  1 Y 2 SEM'!AD41</f>
        <v>59457.664994373932</v>
      </c>
      <c r="T41" s="218">
        <f>+I41-'Distribución  1 Y 2 SEM'!AE41</f>
        <v>452431.99798330094</v>
      </c>
      <c r="U41" s="219">
        <f t="shared" si="1"/>
        <v>13385070.446317056</v>
      </c>
    </row>
    <row r="42" spans="1:21" x14ac:dyDescent="0.2">
      <c r="A42" s="198" t="s">
        <v>36</v>
      </c>
      <c r="B42" s="199">
        <f>'Part 2017'!O$18*'CALCULO GARANTIA'!$N42</f>
        <v>21294588.210852493</v>
      </c>
      <c r="C42" s="199">
        <f>'Part 2017'!O$19*'CALCULO GARANTIA'!$N42</f>
        <v>2853962.3785303291</v>
      </c>
      <c r="D42" s="199">
        <f>'Part 2017'!O$20*'CALCULO GARANTIA'!$N42</f>
        <v>899786.28113050759</v>
      </c>
      <c r="E42" s="199">
        <f>'Part 2017'!O$21*'CALCULO GARANTIA'!$N42</f>
        <v>957870.73013803049</v>
      </c>
      <c r="F42" s="199">
        <f>'Part 2017'!O$22*'CALCULO GARANTIA'!$N42</f>
        <v>76756.476917560081</v>
      </c>
      <c r="G42" s="199">
        <f>'Part 2017'!O$23*'CALCULO GARANTIA'!$N42</f>
        <v>706238.06138651865</v>
      </c>
      <c r="H42" s="199">
        <f>'Part 2017'!O$24*'CALCULO GARANTIA'!$N42</f>
        <v>133694.58935183508</v>
      </c>
      <c r="I42" s="199">
        <f>+'Part 2017'!O$25*'CALCULO GARANTIA'!N42</f>
        <v>1021294.4412270397</v>
      </c>
      <c r="J42" s="200">
        <f t="shared" si="0"/>
        <v>27944191.169534314</v>
      </c>
      <c r="L42" s="198" t="s">
        <v>36</v>
      </c>
      <c r="M42" s="218">
        <f>+B42-'Distribución  1 Y 2 SEM'!X42</f>
        <v>12001968.421895297</v>
      </c>
      <c r="N42" s="218">
        <f>+C42-'Distribución  1 Y 2 SEM'!Y42</f>
        <v>1629232.13266326</v>
      </c>
      <c r="O42" s="218">
        <f>+D42-'Distribución  1 Y 2 SEM'!Z42</f>
        <v>416859.26604353526</v>
      </c>
      <c r="P42" s="218">
        <f>+E42-'Distribución  1 Y 2 SEM'!AA42</f>
        <v>492856.32004064065</v>
      </c>
      <c r="Q42" s="218">
        <f>+F42-'Distribución  1 Y 2 SEM'!AB42</f>
        <v>39425.979619534643</v>
      </c>
      <c r="R42" s="218">
        <f>+G42-'Distribución  1 Y 2 SEM'!AC42</f>
        <v>361455.1251411105</v>
      </c>
      <c r="S42" s="218">
        <f>+H42-'Distribución  1 Y 2 SEM'!AD42</f>
        <v>68956.798968471732</v>
      </c>
      <c r="T42" s="218">
        <f>+I42-'Distribución  1 Y 2 SEM'!AE42</f>
        <v>524691.87157492398</v>
      </c>
      <c r="U42" s="219">
        <f t="shared" si="1"/>
        <v>15535445.915946772</v>
      </c>
    </row>
    <row r="43" spans="1:21" x14ac:dyDescent="0.2">
      <c r="A43" s="198" t="s">
        <v>37</v>
      </c>
      <c r="B43" s="199">
        <f>'Part 2017'!O$18*'CALCULO GARANTIA'!$N43</f>
        <v>29994350.547426112</v>
      </c>
      <c r="C43" s="199">
        <f>'Part 2017'!O$19*'CALCULO GARANTIA'!$N43</f>
        <v>4019929.7203210741</v>
      </c>
      <c r="D43" s="199">
        <f>'Part 2017'!O$20*'CALCULO GARANTIA'!$N43</f>
        <v>1267387.9798360704</v>
      </c>
      <c r="E43" s="199">
        <f>'Part 2017'!O$21*'CALCULO GARANTIA'!$N43</f>
        <v>1349202.4440386631</v>
      </c>
      <c r="F43" s="199">
        <f>'Part 2017'!O$22*'CALCULO GARANTIA'!$N43</f>
        <v>108114.82488670068</v>
      </c>
      <c r="G43" s="199">
        <f>'Part 2017'!O$23*'CALCULO GARANTIA'!$N43</f>
        <v>994766.92262901715</v>
      </c>
      <c r="H43" s="199">
        <f>'Part 2017'!O$24*'CALCULO GARANTIA'!$N43</f>
        <v>188314.62433584139</v>
      </c>
      <c r="I43" s="199">
        <f>+'Part 2017'!O$25*'CALCULO GARANTIA'!N43</f>
        <v>1438537.4903230006</v>
      </c>
      <c r="J43" s="200">
        <f t="shared" si="0"/>
        <v>39360604.55379647</v>
      </c>
      <c r="L43" s="198" t="s">
        <v>37</v>
      </c>
      <c r="M43" s="218">
        <f>+B43-'Distribución  1 Y 2 SEM'!X43</f>
        <v>16905292.769268088</v>
      </c>
      <c r="N43" s="218">
        <f>+C43-'Distribución  1 Y 2 SEM'!Y43</f>
        <v>2294844.0808696966</v>
      </c>
      <c r="O43" s="218">
        <f>+D43-'Distribución  1 Y 2 SEM'!Z43</f>
        <v>587164.34574115684</v>
      </c>
      <c r="P43" s="218">
        <f>+E43-'Distribución  1 Y 2 SEM'!AA43</f>
        <v>694209.49052583729</v>
      </c>
      <c r="Q43" s="218">
        <f>+F43-'Distribución  1 Y 2 SEM'!AB43</f>
        <v>55533.201284508803</v>
      </c>
      <c r="R43" s="218">
        <f>+G43-'Distribución  1 Y 2 SEM'!AC43</f>
        <v>509125.21168739785</v>
      </c>
      <c r="S43" s="218">
        <f>+H43-'Distribución  1 Y 2 SEM'!AD43</f>
        <v>97128.640404262187</v>
      </c>
      <c r="T43" s="218">
        <f>+I43-'Distribución  1 Y 2 SEM'!AE43</f>
        <v>739051.24483143573</v>
      </c>
      <c r="U43" s="219">
        <f t="shared" si="1"/>
        <v>21882348.984612383</v>
      </c>
    </row>
    <row r="44" spans="1:21" x14ac:dyDescent="0.2">
      <c r="A44" s="198" t="s">
        <v>38</v>
      </c>
      <c r="B44" s="199">
        <f>'Part 2017'!O$18*'CALCULO GARANTIA'!$N44</f>
        <v>70369516.207673073</v>
      </c>
      <c r="C44" s="199">
        <f>'Part 2017'!O$19*'CALCULO GARANTIA'!$N44</f>
        <v>9431126.3436279055</v>
      </c>
      <c r="D44" s="199">
        <f>'Part 2017'!O$20*'CALCULO GARANTIA'!$N44</f>
        <v>2973409.2374318009</v>
      </c>
      <c r="E44" s="199">
        <f>'Part 2017'!O$21*'CALCULO GARANTIA'!$N44</f>
        <v>3165353.5255944417</v>
      </c>
      <c r="F44" s="199">
        <f>'Part 2017'!O$22*'CALCULO GARANTIA'!$N44</f>
        <v>253647.36303007833</v>
      </c>
      <c r="G44" s="199">
        <f>'Part 2017'!O$23*'CALCULO GARANTIA'!$N44</f>
        <v>2333815.0620769705</v>
      </c>
      <c r="H44" s="199">
        <f>'Part 2017'!O$24*'CALCULO GARANTIA'!$N44</f>
        <v>441803.49857516785</v>
      </c>
      <c r="I44" s="199">
        <f>+'Part 2017'!O$25*'CALCULO GARANTIA'!N44</f>
        <v>3374941.7938077832</v>
      </c>
      <c r="J44" s="200">
        <f t="shared" si="0"/>
        <v>92343613.031817213</v>
      </c>
      <c r="L44" s="198" t="s">
        <v>38</v>
      </c>
      <c r="M44" s="218">
        <f>+B44-'Distribución  1 Y 2 SEM'!X44</f>
        <v>39661377.953207709</v>
      </c>
      <c r="N44" s="218">
        <f>+C44-'Distribución  1 Y 2 SEM'!Y44</f>
        <v>5383916.1307228347</v>
      </c>
      <c r="O44" s="218">
        <f>+D44-'Distribución  1 Y 2 SEM'!Z44</f>
        <v>1377541.7767045381</v>
      </c>
      <c r="P44" s="218">
        <f>+E44-'Distribución  1 Y 2 SEM'!AA44</f>
        <v>1628679.5714358422</v>
      </c>
      <c r="Q44" s="218">
        <f>+F44-'Distribución  1 Y 2 SEM'!AB44</f>
        <v>130286.0184178769</v>
      </c>
      <c r="R44" s="218">
        <f>+G44-'Distribución  1 Y 2 SEM'!AC44</f>
        <v>1194454.7617033077</v>
      </c>
      <c r="S44" s="218">
        <f>+H44-'Distribución  1 Y 2 SEM'!AD44</f>
        <v>227872.75971686264</v>
      </c>
      <c r="T44" s="218">
        <f>+I44-'Distribución  1 Y 2 SEM'!AE44</f>
        <v>1733882.4679412676</v>
      </c>
      <c r="U44" s="219">
        <f t="shared" si="1"/>
        <v>51338011.439850233</v>
      </c>
    </row>
    <row r="45" spans="1:21" x14ac:dyDescent="0.2">
      <c r="A45" s="198" t="s">
        <v>39</v>
      </c>
      <c r="B45" s="199">
        <f>'Part 2017'!O$18*'CALCULO GARANTIA'!$N45</f>
        <v>1320099410.81214</v>
      </c>
      <c r="C45" s="199">
        <f>'Part 2017'!O$19*'CALCULO GARANTIA'!$N45</f>
        <v>176923545.88279101</v>
      </c>
      <c r="D45" s="199">
        <f>'Part 2017'!O$20*'CALCULO GARANTIA'!$N45</f>
        <v>55779775.021518379</v>
      </c>
      <c r="E45" s="199">
        <f>'Part 2017'!O$21*'CALCULO GARANTIA'!$N45</f>
        <v>59380560.636762224</v>
      </c>
      <c r="F45" s="199">
        <f>'Part 2017'!O$22*'CALCULO GARANTIA'!$N45</f>
        <v>4758306.6153515568</v>
      </c>
      <c r="G45" s="199">
        <f>'Part 2017'!O$23*'CALCULO GARANTIA'!$N45</f>
        <v>43781285.625157818</v>
      </c>
      <c r="H45" s="199">
        <f>'Part 2017'!O$24*'CALCULO GARANTIA'!$N45</f>
        <v>8288028.2485191589</v>
      </c>
      <c r="I45" s="199">
        <f>+'Part 2017'!O$25*'CALCULO GARANTIA'!N45</f>
        <v>63312339.115458086</v>
      </c>
      <c r="J45" s="200">
        <f t="shared" si="0"/>
        <v>1732323251.9576981</v>
      </c>
      <c r="L45" s="198" t="s">
        <v>39</v>
      </c>
      <c r="M45" s="218">
        <f>+B45-'Distribución  1 Y 2 SEM'!X45</f>
        <v>708438018.68912351</v>
      </c>
      <c r="N45" s="218">
        <f>+C45-'Distribución  1 Y 2 SEM'!Y45</f>
        <v>96150589.358050153</v>
      </c>
      <c r="O45" s="218">
        <f>+D45-'Distribución  1 Y 2 SEM'!Z45</f>
        <v>24683532.31256187</v>
      </c>
      <c r="P45" s="218">
        <f>+E45-'Distribución  1 Y 2 SEM'!AA45</f>
        <v>29132183.862467658</v>
      </c>
      <c r="Q45" s="218">
        <f>+F45-'Distribución  1 Y 2 SEM'!AB45</f>
        <v>2330489.2668562513</v>
      </c>
      <c r="R45" s="218">
        <f>+G45-'Distribución  1 Y 2 SEM'!AC45</f>
        <v>21367023.270032126</v>
      </c>
      <c r="S45" s="218">
        <f>+H45-'Distribución  1 Y 2 SEM'!AD45</f>
        <v>4075802.1054889774</v>
      </c>
      <c r="T45" s="218">
        <f>+I45-'Distribución  1 Y 2 SEM'!AE45</f>
        <v>31014699.568130996</v>
      </c>
      <c r="U45" s="219">
        <f t="shared" si="1"/>
        <v>917192338.43271148</v>
      </c>
    </row>
    <row r="46" spans="1:21" x14ac:dyDescent="0.2">
      <c r="A46" s="198" t="s">
        <v>40</v>
      </c>
      <c r="B46" s="199">
        <f>'Part 2017'!O$18*'CALCULO GARANTIA'!$N46</f>
        <v>7521272.0580486525</v>
      </c>
      <c r="C46" s="199">
        <f>'Part 2017'!O$19*'CALCULO GARANTIA'!$N46</f>
        <v>1008022.6618997345</v>
      </c>
      <c r="D46" s="199">
        <f>'Part 2017'!O$20*'CALCULO GARANTIA'!$N46</f>
        <v>317805.50755301362</v>
      </c>
      <c r="E46" s="199">
        <f>'Part 2017'!O$21*'CALCULO GARANTIA'!$N46</f>
        <v>338320.99904792727</v>
      </c>
      <c r="F46" s="199">
        <f>'Part 2017'!O$22*'CALCULO GARANTIA'!$N46</f>
        <v>27110.472360300671</v>
      </c>
      <c r="G46" s="199">
        <f>'Part 2017'!O$23*'CALCULO GARANTIA'!$N46</f>
        <v>249444.06272809644</v>
      </c>
      <c r="H46" s="199">
        <f>'Part 2017'!O$24*'CALCULO GARANTIA'!$N46</f>
        <v>47221.076512377913</v>
      </c>
      <c r="I46" s="199">
        <f>+'Part 2017'!O$25*'CALCULO GARANTIA'!N46</f>
        <v>360722.32380274951</v>
      </c>
      <c r="J46" s="200">
        <f t="shared" si="0"/>
        <v>9869919.1619528495</v>
      </c>
      <c r="L46" s="198" t="s">
        <v>40</v>
      </c>
      <c r="M46" s="218">
        <f>+B46-'Distribución  1 Y 2 SEM'!X46</f>
        <v>4239108.4927004371</v>
      </c>
      <c r="N46" s="218">
        <f>+C46-'Distribución  1 Y 2 SEM'!Y46</f>
        <v>575446.5873742589</v>
      </c>
      <c r="O46" s="218">
        <f>+D46-'Distribución  1 Y 2 SEM'!Z46</f>
        <v>147235.15283728484</v>
      </c>
      <c r="P46" s="218">
        <f>+E46-'Distribución  1 Y 2 SEM'!AA46</f>
        <v>174077.39618393657</v>
      </c>
      <c r="Q46" s="218">
        <f>+F46-'Distribución  1 Y 2 SEM'!AB46</f>
        <v>13925.299514478394</v>
      </c>
      <c r="R46" s="218">
        <f>+G46-'Distribución  1 Y 2 SEM'!AC46</f>
        <v>127666.34912323947</v>
      </c>
      <c r="S46" s="218">
        <f>+H46-'Distribución  1 Y 2 SEM'!AD46</f>
        <v>24355.617500493641</v>
      </c>
      <c r="T46" s="218">
        <f>+I46-'Distribución  1 Y 2 SEM'!AE46</f>
        <v>185321.74812145581</v>
      </c>
      <c r="U46" s="219">
        <f t="shared" si="1"/>
        <v>5487136.6433555847</v>
      </c>
    </row>
    <row r="47" spans="1:21" x14ac:dyDescent="0.2">
      <c r="A47" s="198" t="s">
        <v>41</v>
      </c>
      <c r="B47" s="199">
        <f>'Part 2017'!O$18*'CALCULO GARANTIA'!$N47</f>
        <v>20768541.830248769</v>
      </c>
      <c r="C47" s="199">
        <f>'Part 2017'!O$19*'CALCULO GARANTIA'!$N47</f>
        <v>2783460.1192361135</v>
      </c>
      <c r="D47" s="199">
        <f>'Part 2017'!O$20*'CALCULO GARANTIA'!$N47</f>
        <v>877558.60000238125</v>
      </c>
      <c r="E47" s="199">
        <f>'Part 2017'!O$21*'CALCULO GARANTIA'!$N47</f>
        <v>934208.17204176448</v>
      </c>
      <c r="F47" s="199">
        <f>'Part 2017'!O$22*'CALCULO GARANTIA'!$N47</f>
        <v>74860.339435558999</v>
      </c>
      <c r="G47" s="199">
        <f>'Part 2017'!O$23*'CALCULO GARANTIA'!$N47</f>
        <v>688791.65799245669</v>
      </c>
      <c r="H47" s="199">
        <f>'Part 2017'!O$24*'CALCULO GARANTIA'!$N47</f>
        <v>130391.89318610265</v>
      </c>
      <c r="I47" s="199">
        <f>+'Part 2017'!O$25*'CALCULO GARANTIA'!N47</f>
        <v>996065.10882490454</v>
      </c>
      <c r="J47" s="200">
        <f t="shared" si="0"/>
        <v>27253877.720968053</v>
      </c>
      <c r="L47" s="198" t="s">
        <v>41</v>
      </c>
      <c r="M47" s="218">
        <f>+B47-'Distribución  1 Y 2 SEM'!X47</f>
        <v>11570303.153094821</v>
      </c>
      <c r="N47" s="218">
        <f>+C47-'Distribución  1 Y 2 SEM'!Y47</f>
        <v>1570470.2452408343</v>
      </c>
      <c r="O47" s="218">
        <f>+D47-'Distribución  1 Y 2 SEM'!Z47</f>
        <v>402584.4300680884</v>
      </c>
      <c r="P47" s="218">
        <f>+E47-'Distribución  1 Y 2 SEM'!AA47</f>
        <v>475504.08662182844</v>
      </c>
      <c r="Q47" s="218">
        <f>+F47-'Distribución  1 Y 2 SEM'!AB47</f>
        <v>38038.480387529118</v>
      </c>
      <c r="R47" s="218">
        <f>+G47-'Distribución  1 Y 2 SEM'!AC47</f>
        <v>348745.99370810232</v>
      </c>
      <c r="S47" s="218">
        <f>+H47-'Distribución  1 Y 2 SEM'!AD47</f>
        <v>66527.552714552279</v>
      </c>
      <c r="T47" s="218">
        <f>+I47-'Distribución  1 Y 2 SEM'!AE47</f>
        <v>506225.74126052414</v>
      </c>
      <c r="U47" s="219">
        <f t="shared" si="1"/>
        <v>14978399.68309628</v>
      </c>
    </row>
    <row r="48" spans="1:21" x14ac:dyDescent="0.2">
      <c r="A48" s="198" t="s">
        <v>42</v>
      </c>
      <c r="B48" s="199">
        <f>'Part 2017'!O$18*'CALCULO GARANTIA'!$N48</f>
        <v>15952389.424529565</v>
      </c>
      <c r="C48" s="199">
        <f>'Part 2017'!O$19*'CALCULO GARANTIA'!$N48</f>
        <v>2137985.4268358191</v>
      </c>
      <c r="D48" s="199">
        <f>'Part 2017'!O$20*'CALCULO GARANTIA'!$N48</f>
        <v>674055.82175699971</v>
      </c>
      <c r="E48" s="199">
        <f>'Part 2017'!O$21*'CALCULO GARANTIA'!$N48</f>
        <v>717568.55564518133</v>
      </c>
      <c r="F48" s="199">
        <f>'Part 2017'!O$22*'CALCULO GARANTIA'!$N48</f>
        <v>57500.487847884724</v>
      </c>
      <c r="G48" s="199">
        <f>'Part 2017'!O$23*'CALCULO GARANTIA'!$N48</f>
        <v>529063.27514334873</v>
      </c>
      <c r="H48" s="199">
        <f>'Part 2017'!O$24*'CALCULO GARANTIA'!$N48</f>
        <v>100154.46798854329</v>
      </c>
      <c r="I48" s="199">
        <f>+'Part 2017'!O$25*'CALCULO GARANTIA'!N48</f>
        <v>765081.08455734409</v>
      </c>
      <c r="J48" s="200">
        <f t="shared" si="0"/>
        <v>20933798.544304684</v>
      </c>
      <c r="L48" s="198" t="s">
        <v>42</v>
      </c>
      <c r="M48" s="218">
        <f>+B48-'Distribución  1 Y 2 SEM'!X48</f>
        <v>8991020.2644541115</v>
      </c>
      <c r="N48" s="218">
        <f>+C48-'Distribución  1 Y 2 SEM'!Y48</f>
        <v>1220504.7210049185</v>
      </c>
      <c r="O48" s="218">
        <f>+D48-'Distribución  1 Y 2 SEM'!Z48</f>
        <v>312281.28392551019</v>
      </c>
      <c r="P48" s="218">
        <f>+E48-'Distribución  1 Y 2 SEM'!AA48</f>
        <v>369212.8661883208</v>
      </c>
      <c r="Q48" s="218">
        <f>+F48-'Distribución  1 Y 2 SEM'!AB48</f>
        <v>29535.13700790198</v>
      </c>
      <c r="R48" s="218">
        <f>+G48-'Distribución  1 Y 2 SEM'!AC48</f>
        <v>270776.44604578282</v>
      </c>
      <c r="S48" s="218">
        <f>+H48-'Distribución  1 Y 2 SEM'!AD48</f>
        <v>51657.524424606949</v>
      </c>
      <c r="T48" s="218">
        <f>+I48-'Distribución  1 Y 2 SEM'!AE48</f>
        <v>393061.79487343848</v>
      </c>
      <c r="U48" s="219">
        <f t="shared" si="1"/>
        <v>11638050.037924591</v>
      </c>
    </row>
    <row r="49" spans="1:21" x14ac:dyDescent="0.2">
      <c r="A49" s="198" t="s">
        <v>43</v>
      </c>
      <c r="B49" s="199">
        <f>'Part 2017'!O$18*'CALCULO GARANTIA'!$N49</f>
        <v>17255214.087927237</v>
      </c>
      <c r="C49" s="199">
        <f>'Part 2017'!O$19*'CALCULO GARANTIA'!$N49</f>
        <v>2312593.7610445768</v>
      </c>
      <c r="D49" s="199">
        <f>'Part 2017'!O$20*'CALCULO GARANTIA'!$N49</f>
        <v>729105.66574723332</v>
      </c>
      <c r="E49" s="199">
        <f>'Part 2017'!O$21*'CALCULO GARANTIA'!$N49</f>
        <v>776172.06557051395</v>
      </c>
      <c r="F49" s="199">
        <f>'Part 2017'!O$22*'CALCULO GARANTIA'!$N49</f>
        <v>62196.527527710408</v>
      </c>
      <c r="G49" s="199">
        <f>'Part 2017'!O$23*'CALCULO GARANTIA'!$N49</f>
        <v>572271.64130163856</v>
      </c>
      <c r="H49" s="199">
        <f>'Part 2017'!O$24*'CALCULO GARANTIA'!$N49</f>
        <v>108334.03956070574</v>
      </c>
      <c r="I49" s="199">
        <f>+'Part 2017'!O$25*'CALCULO GARANTIA'!N49</f>
        <v>827564.92192703916</v>
      </c>
      <c r="J49" s="200">
        <f t="shared" si="0"/>
        <v>22643452.710606653</v>
      </c>
      <c r="L49" s="198" t="s">
        <v>43</v>
      </c>
      <c r="M49" s="218">
        <f>+B49-'Distribución  1 Y 2 SEM'!X49</f>
        <v>9725312.9549038038</v>
      </c>
      <c r="N49" s="218">
        <f>+C49-'Distribución  1 Y 2 SEM'!Y49</f>
        <v>1320182.8074659621</v>
      </c>
      <c r="O49" s="218">
        <f>+D49-'Distribución  1 Y 2 SEM'!Z49</f>
        <v>337785.15972671431</v>
      </c>
      <c r="P49" s="218">
        <f>+E49-'Distribución  1 Y 2 SEM'!AA49</f>
        <v>399366.31939917576</v>
      </c>
      <c r="Q49" s="218">
        <f>+F49-'Distribución  1 Y 2 SEM'!AB49</f>
        <v>31947.258722505791</v>
      </c>
      <c r="R49" s="218">
        <f>+G49-'Distribución  1 Y 2 SEM'!AC49</f>
        <v>292890.63990022591</v>
      </c>
      <c r="S49" s="218">
        <f>+H49-'Distribución  1 Y 2 SEM'!AD49</f>
        <v>55876.371838584899</v>
      </c>
      <c r="T49" s="218">
        <f>+I49-'Distribución  1 Y 2 SEM'!AE49</f>
        <v>425162.97965350928</v>
      </c>
      <c r="U49" s="219">
        <f t="shared" si="1"/>
        <v>12588524.491610484</v>
      </c>
    </row>
    <row r="50" spans="1:21" x14ac:dyDescent="0.2">
      <c r="A50" s="198" t="s">
        <v>44</v>
      </c>
      <c r="B50" s="199">
        <f>'Part 2017'!O$18*'CALCULO GARANTIA'!$N50</f>
        <v>51431589.538550571</v>
      </c>
      <c r="C50" s="199">
        <f>'Part 2017'!O$19*'CALCULO GARANTIA'!$N50</f>
        <v>6893010.5695225904</v>
      </c>
      <c r="D50" s="199">
        <f>'Part 2017'!O$20*'CALCULO GARANTIA'!$N50</f>
        <v>2173201.8588618906</v>
      </c>
      <c r="E50" s="199">
        <f>'Part 2017'!O$21*'CALCULO GARANTIA'!$N50</f>
        <v>2313489.8752512056</v>
      </c>
      <c r="F50" s="199">
        <f>'Part 2017'!O$22*'CALCULO GARANTIA'!$N50</f>
        <v>185385.48743747422</v>
      </c>
      <c r="G50" s="199">
        <f>'Part 2017'!O$23*'CALCULO GARANTIA'!$N50</f>
        <v>1705736.0175305773</v>
      </c>
      <c r="H50" s="199">
        <f>'Part 2017'!O$24*'CALCULO GARANTIA'!$N50</f>
        <v>322904.82328107825</v>
      </c>
      <c r="I50" s="199">
        <f>+'Part 2017'!O$25*'CALCULO GARANTIA'!N50</f>
        <v>2466673.503102676</v>
      </c>
      <c r="J50" s="200">
        <f t="shared" si="0"/>
        <v>67491991.673538059</v>
      </c>
      <c r="L50" s="198" t="s">
        <v>44</v>
      </c>
      <c r="M50" s="218">
        <f>+B50-'Distribución  1 Y 2 SEM'!X50</f>
        <v>28987661.438551616</v>
      </c>
      <c r="N50" s="218">
        <f>+C50-'Distribución  1 Y 2 SEM'!Y50</f>
        <v>3934990.3121136539</v>
      </c>
      <c r="O50" s="218">
        <f>+D50-'Distribución  1 Y 2 SEM'!Z50</f>
        <v>1006816.1193915973</v>
      </c>
      <c r="P50" s="218">
        <f>+E50-'Distribución  1 Y 2 SEM'!AA50</f>
        <v>1190367.4164918719</v>
      </c>
      <c r="Q50" s="218">
        <f>+F50-'Distribución  1 Y 2 SEM'!AB50</f>
        <v>95223.292456707684</v>
      </c>
      <c r="R50" s="218">
        <f>+G50-'Distribución  1 Y 2 SEM'!AC50</f>
        <v>873001.69643049443</v>
      </c>
      <c r="S50" s="218">
        <f>+H50-'Distribución  1 Y 2 SEM'!AD50</f>
        <v>166547.37557363673</v>
      </c>
      <c r="T50" s="218">
        <f>+I50-'Distribución  1 Y 2 SEM'!AE50</f>
        <v>1267257.9862005729</v>
      </c>
      <c r="U50" s="219">
        <f t="shared" si="1"/>
        <v>37521865.637210153</v>
      </c>
    </row>
    <row r="51" spans="1:21" x14ac:dyDescent="0.2">
      <c r="A51" s="198" t="s">
        <v>45</v>
      </c>
      <c r="B51" s="199">
        <f>'Part 2017'!O$18*'CALCULO GARANTIA'!$N51</f>
        <v>44259579.180319011</v>
      </c>
      <c r="C51" s="199">
        <f>'Part 2017'!O$19*'CALCULO GARANTIA'!$N51</f>
        <v>5931796.9720513262</v>
      </c>
      <c r="D51" s="199">
        <f>'Part 2017'!O$20*'CALCULO GARANTIA'!$N51</f>
        <v>1870154.1330939964</v>
      </c>
      <c r="E51" s="199">
        <f>'Part 2017'!O$21*'CALCULO GARANTIA'!$N51</f>
        <v>1990879.3260180603</v>
      </c>
      <c r="F51" s="199">
        <f>'Part 2017'!O$22*'CALCULO GARANTIA'!$N51</f>
        <v>159533.93106722477</v>
      </c>
      <c r="G51" s="199">
        <f>'Part 2017'!O$23*'CALCULO GARANTIA'!$N51</f>
        <v>1467875.268992594</v>
      </c>
      <c r="H51" s="199">
        <f>'Part 2017'!O$24*'CALCULO GARANTIA'!$N51</f>
        <v>277876.52922924928</v>
      </c>
      <c r="I51" s="199">
        <f>+'Part 2017'!O$25*'CALCULO GARANTIA'!N51</f>
        <v>2122701.8686781279</v>
      </c>
      <c r="J51" s="200">
        <f t="shared" si="0"/>
        <v>58080397.209449589</v>
      </c>
      <c r="L51" s="198" t="s">
        <v>45</v>
      </c>
      <c r="M51" s="218">
        <f>+B51-'Distribución  1 Y 2 SEM'!X51</f>
        <v>24945402.391854819</v>
      </c>
      <c r="N51" s="218">
        <f>+C51-'Distribución  1 Y 2 SEM'!Y51</f>
        <v>3386265.4616622333</v>
      </c>
      <c r="O51" s="218">
        <f>+D51-'Distribución  1 Y 2 SEM'!Z51</f>
        <v>866418.05466333055</v>
      </c>
      <c r="P51" s="218">
        <f>+E51-'Distribución  1 Y 2 SEM'!AA51</f>
        <v>1024373.5687850668</v>
      </c>
      <c r="Q51" s="218">
        <f>+F51-'Distribución  1 Y 2 SEM'!AB51</f>
        <v>81944.635390654483</v>
      </c>
      <c r="R51" s="218">
        <f>+G51-'Distribución  1 Y 2 SEM'!AC51</f>
        <v>751263.72827261407</v>
      </c>
      <c r="S51" s="218">
        <f>+H51-'Distribución  1 Y 2 SEM'!AD51</f>
        <v>143322.74819059452</v>
      </c>
      <c r="T51" s="218">
        <f>+I51-'Distribución  1 Y 2 SEM'!AE51</f>
        <v>1090541.9351290867</v>
      </c>
      <c r="U51" s="219">
        <f t="shared" si="1"/>
        <v>32289532.523948397</v>
      </c>
    </row>
    <row r="52" spans="1:21" x14ac:dyDescent="0.2">
      <c r="A52" s="198" t="s">
        <v>46</v>
      </c>
      <c r="B52" s="199">
        <f>'Part 2017'!O$18*'CALCULO GARANTIA'!$N52</f>
        <v>400485024.72343254</v>
      </c>
      <c r="C52" s="199">
        <f>'Part 2017'!O$19*'CALCULO GARANTIA'!$N52</f>
        <v>53674162.768875092</v>
      </c>
      <c r="D52" s="199">
        <f>'Part 2017'!O$20*'CALCULO GARANTIA'!$N52</f>
        <v>16922183.583747767</v>
      </c>
      <c r="E52" s="199">
        <f>'Part 2017'!O$21*'CALCULO GARANTIA'!$N52</f>
        <v>18014571.554179128</v>
      </c>
      <c r="F52" s="199">
        <f>'Part 2017'!O$22*'CALCULO GARANTIA'!$N52</f>
        <v>1443550.7863141729</v>
      </c>
      <c r="G52" s="199">
        <f>'Part 2017'!O$23*'CALCULO GARANTIA'!$N52</f>
        <v>13282143.081351751</v>
      </c>
      <c r="H52" s="199">
        <f>'Part 2017'!O$24*'CALCULO GARANTIA'!$N52</f>
        <v>2514379.7283983896</v>
      </c>
      <c r="I52" s="199">
        <f>+'Part 2017'!O$25*'CALCULO GARANTIA'!N52</f>
        <v>19207374.450954039</v>
      </c>
      <c r="J52" s="200">
        <f t="shared" si="0"/>
        <v>525543390.67725289</v>
      </c>
      <c r="L52" s="198" t="s">
        <v>46</v>
      </c>
      <c r="M52" s="218">
        <f>+B52-'Distribución  1 Y 2 SEM'!X52</f>
        <v>225719726.18484226</v>
      </c>
      <c r="N52" s="218">
        <f>+C52-'Distribución  1 Y 2 SEM'!Y52</f>
        <v>30640793.072360408</v>
      </c>
      <c r="O52" s="218">
        <f>+D52-'Distribución  1 Y 2 SEM'!Z52</f>
        <v>7839827.2751081176</v>
      </c>
      <c r="P52" s="218">
        <f>+E52-'Distribución  1 Y 2 SEM'!AA52</f>
        <v>9269095.6764302775</v>
      </c>
      <c r="Q52" s="218">
        <f>+F52-'Distribución  1 Y 2 SEM'!AB52</f>
        <v>741480.14821098896</v>
      </c>
      <c r="R52" s="218">
        <f>+G52-'Distribución  1 Y 2 SEM'!AC52</f>
        <v>6797847.5702467663</v>
      </c>
      <c r="S52" s="218">
        <f>+H52-'Distribución  1 Y 2 SEM'!AD52</f>
        <v>1296863.0840047416</v>
      </c>
      <c r="T52" s="218">
        <f>+I52-'Distribución  1 Y 2 SEM'!AE52</f>
        <v>9867823.4619619045</v>
      </c>
      <c r="U52" s="219">
        <f t="shared" si="1"/>
        <v>292173456.47316551</v>
      </c>
    </row>
    <row r="53" spans="1:21" x14ac:dyDescent="0.2">
      <c r="A53" s="198" t="s">
        <v>47</v>
      </c>
      <c r="B53" s="199">
        <f>'Part 2017'!O$18*'CALCULO GARANTIA'!$N53</f>
        <v>682047528.67278051</v>
      </c>
      <c r="C53" s="199">
        <f>'Part 2017'!O$19*'CALCULO GARANTIA'!$N53</f>
        <v>91409984.918594271</v>
      </c>
      <c r="D53" s="199">
        <f>'Part 2017'!O$20*'CALCULO GARANTIA'!$N53</f>
        <v>28819388.4428332</v>
      </c>
      <c r="E53" s="199">
        <f>'Part 2017'!O$21*'CALCULO GARANTIA'!$N53</f>
        <v>30679783.887329806</v>
      </c>
      <c r="F53" s="199">
        <f>'Part 2017'!O$22*'CALCULO GARANTIA'!$N53</f>
        <v>2458444.5997678847</v>
      </c>
      <c r="G53" s="199">
        <f>'Part 2017'!O$23*'CALCULO GARANTIA'!$N53</f>
        <v>22620203.765097693</v>
      </c>
      <c r="H53" s="199">
        <f>'Part 2017'!O$24*'CALCULO GARANTIA'!$N53</f>
        <v>4282123.8598955227</v>
      </c>
      <c r="I53" s="199">
        <f>+'Part 2017'!O$25*'CALCULO GARANTIA'!N53</f>
        <v>32711191.350070473</v>
      </c>
      <c r="J53" s="200">
        <f t="shared" si="0"/>
        <v>895028649.49636936</v>
      </c>
      <c r="L53" s="198" t="s">
        <v>47</v>
      </c>
      <c r="M53" s="218">
        <f>+B53-'Distribución  1 Y 2 SEM'!X53</f>
        <v>334005779.49454248</v>
      </c>
      <c r="N53" s="218">
        <f>+C53-'Distribución  1 Y 2 SEM'!Y53</f>
        <v>45321162.966617614</v>
      </c>
      <c r="O53" s="218">
        <f>+D53-'Distribución  1 Y 2 SEM'!Z53</f>
        <v>11684401.211701311</v>
      </c>
      <c r="P53" s="218">
        <f>+E53-'Distribución  1 Y 2 SEM'!AA53</f>
        <v>13759319.064359259</v>
      </c>
      <c r="Q53" s="218">
        <f>+F53-'Distribución  1 Y 2 SEM'!AB53</f>
        <v>1100743.6951324691</v>
      </c>
      <c r="R53" s="218">
        <f>+G53-'Distribución  1 Y 2 SEM'!AC53</f>
        <v>10092879.204708004</v>
      </c>
      <c r="S53" s="218">
        <f>+H53-'Distribución  1 Y 2 SEM'!AD53</f>
        <v>1924933.092388317</v>
      </c>
      <c r="T53" s="218">
        <f>+I53-'Distribución  1 Y 2 SEM'!AE53</f>
        <v>14648897.031821605</v>
      </c>
      <c r="U53" s="219">
        <f t="shared" si="1"/>
        <v>432538115.76127106</v>
      </c>
    </row>
    <row r="54" spans="1:21" x14ac:dyDescent="0.2">
      <c r="A54" s="198" t="s">
        <v>48</v>
      </c>
      <c r="B54" s="199">
        <f>'Part 2017'!O$18*'CALCULO GARANTIA'!$N54</f>
        <v>208522423.76503131</v>
      </c>
      <c r="C54" s="199">
        <f>'Part 2017'!O$19*'CALCULO GARANTIA'!$N54</f>
        <v>27946779.088316243</v>
      </c>
      <c r="D54" s="199">
        <f>'Part 2017'!O$20*'CALCULO GARANTIA'!$N54</f>
        <v>8810953.0155758783</v>
      </c>
      <c r="E54" s="199">
        <f>'Part 2017'!O$21*'CALCULO GARANTIA'!$N54</f>
        <v>9379731.804354351</v>
      </c>
      <c r="F54" s="199">
        <f>'Part 2017'!O$22*'CALCULO GARANTIA'!$N54</f>
        <v>751620.3858009968</v>
      </c>
      <c r="G54" s="199">
        <f>'Part 2017'!O$23*'CALCULO GARANTIA'!$N54</f>
        <v>6915675.9857127229</v>
      </c>
      <c r="H54" s="199">
        <f>'Part 2017'!O$24*'CALCULO GARANTIA'!$N54</f>
        <v>1309173.9337653592</v>
      </c>
      <c r="I54" s="199">
        <f>+'Part 2017'!O$25*'CALCULO GARANTIA'!N54</f>
        <v>10000794.105700625</v>
      </c>
      <c r="J54" s="200">
        <f t="shared" si="0"/>
        <v>273637152.08425748</v>
      </c>
      <c r="L54" s="198" t="s">
        <v>48</v>
      </c>
      <c r="M54" s="218">
        <f>+B54-'Distribución  1 Y 2 SEM'!X54</f>
        <v>115499214.00043778</v>
      </c>
      <c r="N54" s="218">
        <f>+C54-'Distribución  1 Y 2 SEM'!Y54</f>
        <v>15676956.927895004</v>
      </c>
      <c r="O54" s="218">
        <f>+D54-'Distribución  1 Y 2 SEM'!Z54</f>
        <v>4019104.986131289</v>
      </c>
      <c r="P54" s="218">
        <f>+E54-'Distribución  1 Y 2 SEM'!AA54</f>
        <v>4746848.1396256825</v>
      </c>
      <c r="Q54" s="218">
        <f>+F54-'Distribución  1 Y 2 SEM'!AB54</f>
        <v>379729.70719073329</v>
      </c>
      <c r="R54" s="218">
        <f>+G54-'Distribución  1 Y 2 SEM'!AC54</f>
        <v>3481459.4346724856</v>
      </c>
      <c r="S54" s="218">
        <f>+H54-'Distribución  1 Y 2 SEM'!AD54</f>
        <v>664128.57518868544</v>
      </c>
      <c r="T54" s="218">
        <f>+I54-'Distribución  1 Y 2 SEM'!AE54</f>
        <v>5053538.7756145578</v>
      </c>
      <c r="U54" s="219">
        <f t="shared" si="1"/>
        <v>149520980.54675621</v>
      </c>
    </row>
    <row r="55" spans="1:21" x14ac:dyDescent="0.2">
      <c r="A55" s="198" t="s">
        <v>49</v>
      </c>
      <c r="B55" s="199">
        <f>'Part 2017'!O$18*'CALCULO GARANTIA'!$N55</f>
        <v>55587179.057534002</v>
      </c>
      <c r="C55" s="199">
        <f>'Part 2017'!O$19*'CALCULO GARANTIA'!$N55</f>
        <v>7449954.7109335726</v>
      </c>
      <c r="D55" s="199">
        <f>'Part 2017'!O$20*'CALCULO GARANTIA'!$N55</f>
        <v>2348793.0655181156</v>
      </c>
      <c r="E55" s="199">
        <f>'Part 2017'!O$21*'CALCULO GARANTIA'!$N55</f>
        <v>2500416.1274655587</v>
      </c>
      <c r="F55" s="199">
        <f>'Part 2017'!O$22*'CALCULO GARANTIA'!$N55</f>
        <v>200364.33595214746</v>
      </c>
      <c r="G55" s="199">
        <f>'Part 2017'!O$23*'CALCULO GARANTIA'!$N55</f>
        <v>1843556.7378349639</v>
      </c>
      <c r="H55" s="199">
        <f>'Part 2017'!O$24*'CALCULO GARANTIA'!$N55</f>
        <v>348995.01242933032</v>
      </c>
      <c r="I55" s="199">
        <f>+'Part 2017'!O$25*'CALCULO GARANTIA'!N55</f>
        <v>2665976.7454915657</v>
      </c>
      <c r="J55" s="200">
        <f t="shared" si="0"/>
        <v>72945235.793159246</v>
      </c>
      <c r="L55" s="198" t="s">
        <v>49</v>
      </c>
      <c r="M55" s="218">
        <f>+B55-'Distribución  1 Y 2 SEM'!X55</f>
        <v>30413483.517230984</v>
      </c>
      <c r="N55" s="218">
        <f>+C55-'Distribución  1 Y 2 SEM'!Y55</f>
        <v>4127979.7000955106</v>
      </c>
      <c r="O55" s="218">
        <f>+D55-'Distribución  1 Y 2 SEM'!Z55</f>
        <v>1058789.3774398246</v>
      </c>
      <c r="P55" s="218">
        <f>+E55-'Distribución  1 Y 2 SEM'!AA55</f>
        <v>1250194.6291791298</v>
      </c>
      <c r="Q55" s="218">
        <f>+F55-'Distribución  1 Y 2 SEM'!AB55</f>
        <v>100011.1784278056</v>
      </c>
      <c r="R55" s="218">
        <f>+G55-'Distribución  1 Y 2 SEM'!AC55</f>
        <v>916935.61169814295</v>
      </c>
      <c r="S55" s="218">
        <f>+H55-'Distribución  1 Y 2 SEM'!AD55</f>
        <v>174913.0041527453</v>
      </c>
      <c r="T55" s="218">
        <f>+I55-'Distribución  1 Y 2 SEM'!AE55</f>
        <v>1330973.4091561234</v>
      </c>
      <c r="U55" s="219">
        <f t="shared" si="1"/>
        <v>39373280.427380264</v>
      </c>
    </row>
    <row r="56" spans="1:21" x14ac:dyDescent="0.2">
      <c r="A56" s="198" t="s">
        <v>50</v>
      </c>
      <c r="B56" s="199">
        <f>'Part 2017'!O$18*'CALCULO GARANTIA'!$N56</f>
        <v>13354717.669637023</v>
      </c>
      <c r="C56" s="199">
        <f>'Part 2017'!O$19*'CALCULO GARANTIA'!$N56</f>
        <v>1789837.9357067863</v>
      </c>
      <c r="D56" s="199">
        <f>'Part 2017'!O$20*'CALCULO GARANTIA'!$N56</f>
        <v>564293.21987952734</v>
      </c>
      <c r="E56" s="199">
        <f>'Part 2017'!O$21*'CALCULO GARANTIA'!$N56</f>
        <v>600720.38202096615</v>
      </c>
      <c r="F56" s="199">
        <f>'Part 2017'!O$22*'CALCULO GARANTIA'!$N56</f>
        <v>48137.163696249248</v>
      </c>
      <c r="G56" s="199">
        <f>'Part 2017'!O$23*'CALCULO GARANTIA'!$N56</f>
        <v>442911.12013906182</v>
      </c>
      <c r="H56" s="199">
        <f>'Part 2017'!O$24*'CALCULO GARANTIA'!$N56</f>
        <v>83845.410724678222</v>
      </c>
      <c r="I56" s="199">
        <f>+'Part 2017'!O$25*'CALCULO GARANTIA'!N56</f>
        <v>640496.01641067839</v>
      </c>
      <c r="J56" s="200">
        <f t="shared" si="0"/>
        <v>17524958.918214969</v>
      </c>
      <c r="L56" s="198" t="s">
        <v>50</v>
      </c>
      <c r="M56" s="218">
        <f>+B56-'Distribución  1 Y 2 SEM'!X56</f>
        <v>7526931.1698934268</v>
      </c>
      <c r="N56" s="218">
        <f>+C56-'Distribución  1 Y 2 SEM'!Y56</f>
        <v>1021758.9058110936</v>
      </c>
      <c r="O56" s="218">
        <f>+D56-'Distribución  1 Y 2 SEM'!Z56</f>
        <v>261429.69992471416</v>
      </c>
      <c r="P56" s="218">
        <f>+E56-'Distribución  1 Y 2 SEM'!AA56</f>
        <v>309090.59807433235</v>
      </c>
      <c r="Q56" s="218">
        <f>+F56-'Distribución  1 Y 2 SEM'!AB56</f>
        <v>24725.663697005108</v>
      </c>
      <c r="R56" s="218">
        <f>+G56-'Distribución  1 Y 2 SEM'!AC56</f>
        <v>226683.46993640246</v>
      </c>
      <c r="S56" s="218">
        <f>+H56-'Distribución  1 Y 2 SEM'!AD56</f>
        <v>43245.662818524688</v>
      </c>
      <c r="T56" s="218">
        <f>+I56-'Distribución  1 Y 2 SEM'!AE56</f>
        <v>329055.99014426966</v>
      </c>
      <c r="U56" s="219">
        <f t="shared" si="1"/>
        <v>9742921.1602997687</v>
      </c>
    </row>
    <row r="57" spans="1:21" ht="13.5" thickBot="1" x14ac:dyDescent="0.25">
      <c r="A57" s="198" t="s">
        <v>51</v>
      </c>
      <c r="B57" s="199">
        <f>'Part 2017'!O$18*'CALCULO GARANTIA'!$N57</f>
        <v>18398942.509802673</v>
      </c>
      <c r="C57" s="199">
        <f>'Part 2017'!O$19*'CALCULO GARANTIA'!$N57</f>
        <v>2465879.5562413498</v>
      </c>
      <c r="D57" s="199">
        <f>'Part 2017'!O$20*'CALCULO GARANTIA'!$N57</f>
        <v>777433.02165346732</v>
      </c>
      <c r="E57" s="199">
        <f>'Part 2017'!O$21*'CALCULO GARANTIA'!$N57</f>
        <v>827619.12656524638</v>
      </c>
      <c r="F57" s="199">
        <f>'Part 2017'!O$22*'CALCULO GARANTIA'!$N57</f>
        <v>66319.103805982784</v>
      </c>
      <c r="G57" s="199">
        <f>'Part 2017'!O$23*'CALCULO GARANTIA'!$N57</f>
        <v>610203.55787217419</v>
      </c>
      <c r="H57" s="199">
        <f>'Part 2017'!O$24*'CALCULO GARANTIA'!$N57</f>
        <v>115514.75140066186</v>
      </c>
      <c r="I57" s="199">
        <f>+'Part 2017'!O$25*'CALCULO GARANTIA'!N57</f>
        <v>882418.4587960667</v>
      </c>
      <c r="J57" s="200">
        <f t="shared" si="0"/>
        <v>24144330.086137615</v>
      </c>
      <c r="L57" s="198" t="s">
        <v>51</v>
      </c>
      <c r="M57" s="218">
        <f>+B57-'Distribución  1 Y 2 SEM'!X57</f>
        <v>10369936.474581793</v>
      </c>
      <c r="N57" s="218">
        <f>+C57-'Distribución  1 Y 2 SEM'!Y57</f>
        <v>1407688.5660891812</v>
      </c>
      <c r="O57" s="218">
        <f>+D57-'Distribución  1 Y 2 SEM'!Z57</f>
        <v>360174.59434621758</v>
      </c>
      <c r="P57" s="218">
        <f>+E57-'Distribución  1 Y 2 SEM'!AA57</f>
        <v>425837.54183136794</v>
      </c>
      <c r="Q57" s="218">
        <f>+F57-'Distribución  1 Y 2 SEM'!AB57</f>
        <v>34064.820846959672</v>
      </c>
      <c r="R57" s="218">
        <f>+G57-'Distribución  1 Y 2 SEM'!AC57</f>
        <v>312304.32828729419</v>
      </c>
      <c r="S57" s="218">
        <f>+H57-'Distribución  1 Y 2 SEM'!AD57</f>
        <v>59580.028846687906</v>
      </c>
      <c r="T57" s="218">
        <f>+I57-'Distribución  1 Y 2 SEM'!AE57</f>
        <v>453344.08371174242</v>
      </c>
      <c r="U57" s="219">
        <f t="shared" si="1"/>
        <v>13422930.438541245</v>
      </c>
    </row>
    <row r="58" spans="1:21" ht="14.25" thickTop="1" thickBot="1" x14ac:dyDescent="0.25">
      <c r="A58" s="201" t="s">
        <v>52</v>
      </c>
      <c r="B58" s="202">
        <f t="shared" ref="B58:J58" si="2">SUM(B7:B57)</f>
        <v>5228782283.5656815</v>
      </c>
      <c r="C58" s="202">
        <f t="shared" si="2"/>
        <v>700776543.55472291</v>
      </c>
      <c r="D58" s="202">
        <f>SUM(D7:D57)</f>
        <v>220938133.16253364</v>
      </c>
      <c r="E58" s="202">
        <f>SUM(E7:E57)</f>
        <v>235200486.3441945</v>
      </c>
      <c r="F58" s="202">
        <f>SUM(F7:F57)</f>
        <v>18847178.573329601</v>
      </c>
      <c r="G58" s="202">
        <f t="shared" si="2"/>
        <v>173413311.72000003</v>
      </c>
      <c r="H58" s="202">
        <f t="shared" si="2"/>
        <v>32828054.399999999</v>
      </c>
      <c r="I58" s="202">
        <f t="shared" si="2"/>
        <v>250773869.29090914</v>
      </c>
      <c r="J58" s="203">
        <f t="shared" si="2"/>
        <v>6861559860.611371</v>
      </c>
      <c r="L58" s="201" t="s">
        <v>52</v>
      </c>
      <c r="M58" s="202">
        <f t="shared" ref="M58:N58" si="3">SUM(M7:M57)</f>
        <v>2854426487.4171882</v>
      </c>
      <c r="N58" s="202">
        <f t="shared" si="3"/>
        <v>387434620.6284191</v>
      </c>
      <c r="O58" s="202">
        <f>SUM(O7:O57)</f>
        <v>99339775.39756009</v>
      </c>
      <c r="P58" s="202">
        <f>SUM(P7:P57)</f>
        <v>117319169.37230074</v>
      </c>
      <c r="Q58" s="202">
        <f>SUM(Q7:Q57)</f>
        <v>9385095.2655695453</v>
      </c>
      <c r="R58" s="202">
        <f t="shared" ref="R58:U58" si="4">SUM(R7:R57)</f>
        <v>86045158.200000003</v>
      </c>
      <c r="S58" s="202">
        <f t="shared" si="4"/>
        <v>16414027.199999997</v>
      </c>
      <c r="T58" s="202">
        <f t="shared" si="4"/>
        <v>124899200.74545453</v>
      </c>
      <c r="U58" s="203">
        <f t="shared" si="4"/>
        <v>3695263534.2264929</v>
      </c>
    </row>
    <row r="59" spans="1:21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</row>
    <row r="60" spans="1:21" ht="16.5" customHeight="1" x14ac:dyDescent="0.2">
      <c r="A60" s="192" t="s">
        <v>149</v>
      </c>
      <c r="L60" s="192" t="s">
        <v>149</v>
      </c>
    </row>
    <row r="63" spans="1:21" ht="16.5" customHeight="1" x14ac:dyDescent="0.2"/>
  </sheetData>
  <mergeCells count="9">
    <mergeCell ref="L1:U1"/>
    <mergeCell ref="L2:U2"/>
    <mergeCell ref="L3:U3"/>
    <mergeCell ref="L4:U4"/>
    <mergeCell ref="A5:J5"/>
    <mergeCell ref="A1:J1"/>
    <mergeCell ref="A2:J2"/>
    <mergeCell ref="A3:J3"/>
    <mergeCell ref="A4:J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F6" activePane="bottomRight" state="frozen"/>
      <selection activeCell="A4" sqref="A4"/>
      <selection pane="topRight" activeCell="B4" sqref="B4"/>
      <selection pane="bottomLeft" activeCell="A6" sqref="A6"/>
      <selection pane="bottomRight" activeCell="AP7" sqref="AP7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52" t="s">
        <v>139</v>
      </c>
      <c r="C3" s="252"/>
      <c r="D3" s="252"/>
      <c r="E3" s="252"/>
      <c r="F3" s="252"/>
      <c r="G3" s="253" t="s">
        <v>69</v>
      </c>
      <c r="H3" s="253"/>
      <c r="I3" s="253"/>
      <c r="J3" s="253"/>
      <c r="K3" s="253"/>
      <c r="L3" s="253"/>
      <c r="M3" s="253"/>
      <c r="N3" s="253" t="s">
        <v>124</v>
      </c>
      <c r="O3" s="253"/>
      <c r="P3" s="253"/>
      <c r="Q3" s="253"/>
      <c r="R3" s="253"/>
      <c r="S3" s="253"/>
      <c r="T3" s="253" t="s">
        <v>124</v>
      </c>
      <c r="U3" s="253"/>
      <c r="V3" s="253"/>
      <c r="W3" s="253"/>
      <c r="X3" s="253"/>
      <c r="Y3" s="253"/>
      <c r="Z3" s="158"/>
      <c r="AA3" s="253" t="s">
        <v>124</v>
      </c>
      <c r="AB3" s="253"/>
      <c r="AC3" s="253"/>
      <c r="AD3" s="253"/>
      <c r="AE3" s="253"/>
      <c r="AF3" s="253"/>
      <c r="AG3" s="252" t="s">
        <v>124</v>
      </c>
      <c r="AH3" s="252"/>
      <c r="AI3" s="252"/>
      <c r="AJ3" s="252"/>
      <c r="AK3" s="252"/>
      <c r="AM3" s="252" t="s">
        <v>165</v>
      </c>
      <c r="AN3" s="252"/>
      <c r="AO3" s="252"/>
      <c r="AP3" s="252"/>
      <c r="AQ3" s="252"/>
    </row>
    <row r="4" spans="1:43" ht="64.5" thickBot="1" x14ac:dyDescent="0.25">
      <c r="A4" s="19" t="s">
        <v>0</v>
      </c>
      <c r="B4" s="20" t="s">
        <v>178</v>
      </c>
      <c r="C4" s="19" t="s">
        <v>179</v>
      </c>
      <c r="D4" s="20" t="s">
        <v>162</v>
      </c>
      <c r="E4" s="23" t="s">
        <v>163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181</v>
      </c>
      <c r="AQ4" s="157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2.5" x14ac:dyDescent="0.2">
      <c r="A6" s="122"/>
      <c r="B6" s="126" t="s">
        <v>159</v>
      </c>
      <c r="C6" s="105" t="s">
        <v>160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3305392995.6602311</v>
      </c>
      <c r="AN6" s="26">
        <f>+AP6*0.25</f>
        <v>1652696497.8301156</v>
      </c>
      <c r="AO6" s="26">
        <f>+AP6*0.25</f>
        <v>1652696497.8301156</v>
      </c>
      <c r="AP6" s="26">
        <f>SUM('Part 2017'!O18:O24)</f>
        <v>6610785991.3204622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 x14ac:dyDescent="0.2">
      <c r="A8" s="5" t="s">
        <v>1</v>
      </c>
      <c r="B8" s="40">
        <v>459163</v>
      </c>
      <c r="C8" s="40">
        <v>116264</v>
      </c>
      <c r="D8" s="49">
        <f t="shared" ref="D8:D39" si="0">+C8/B8</f>
        <v>0.2532085555674129</v>
      </c>
      <c r="E8" s="50">
        <f>+D8*C8</f>
        <v>29439.039504489694</v>
      </c>
      <c r="F8" s="151">
        <f t="shared" ref="F8:F39" si="1">+E8/E$59</f>
        <v>1.9511252385927292E-5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64492.356973003043</v>
      </c>
      <c r="AN8" s="52">
        <f t="shared" ref="AN8:AN39" si="12">+M8*AN$6</f>
        <v>1025718.6384919346</v>
      </c>
      <c r="AO8" s="52">
        <f t="shared" ref="AO8:AO39" si="13">+AK8*AO$6</f>
        <v>1987303.9436521782</v>
      </c>
      <c r="AP8" s="52">
        <f>SUM(AM8:AO8)</f>
        <v>3077514.9391171159</v>
      </c>
      <c r="AQ8" s="53">
        <f>+AP8/AP$59</f>
        <v>4.6552935508087774E-4</v>
      </c>
    </row>
    <row r="9" spans="1:43" ht="14.25" x14ac:dyDescent="0.2">
      <c r="A9" s="7" t="s">
        <v>2</v>
      </c>
      <c r="B9" s="57">
        <v>2505034</v>
      </c>
      <c r="C9" s="57">
        <v>1059958</v>
      </c>
      <c r="D9" s="66">
        <f t="shared" si="0"/>
        <v>0.4231311830498109</v>
      </c>
      <c r="E9" s="67">
        <f t="shared" ref="E9:E58" si="14">+D9*C9</f>
        <v>448501.28252311144</v>
      </c>
      <c r="F9" s="152">
        <f t="shared" si="1"/>
        <v>2.9725228356672226E-4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982535.61604545254</v>
      </c>
      <c r="AN9" s="69">
        <f t="shared" si="12"/>
        <v>4818503.3830834124</v>
      </c>
      <c r="AO9" s="69">
        <f t="shared" si="13"/>
        <v>11073701.340306632</v>
      </c>
      <c r="AP9" s="69">
        <f t="shared" ref="AP9:AP58" si="23">SUM(AM9:AO9)</f>
        <v>16874740.339435495</v>
      </c>
      <c r="AQ9" s="70">
        <f t="shared" ref="AQ9:AQ58" si="24">+AP9/AP$59</f>
        <v>2.5526072635827187E-3</v>
      </c>
    </row>
    <row r="10" spans="1:43" ht="14.25" x14ac:dyDescent="0.2">
      <c r="A10" s="7" t="s">
        <v>3</v>
      </c>
      <c r="B10" s="57">
        <v>942330</v>
      </c>
      <c r="C10" s="57">
        <v>256046</v>
      </c>
      <c r="D10" s="66">
        <f t="shared" si="0"/>
        <v>0.27171585325735148</v>
      </c>
      <c r="E10" s="67">
        <f t="shared" si="14"/>
        <v>69571.757363131823</v>
      </c>
      <c r="F10" s="152">
        <f t="shared" si="1"/>
        <v>4.6109932242780579E-5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152411.44706565476</v>
      </c>
      <c r="AN10" s="69">
        <f t="shared" si="12"/>
        <v>3104399.7856831006</v>
      </c>
      <c r="AO10" s="69">
        <f t="shared" si="13"/>
        <v>14387829.498608978</v>
      </c>
      <c r="AP10" s="69">
        <f t="shared" si="23"/>
        <v>17644640.731357735</v>
      </c>
      <c r="AQ10" s="70">
        <f t="shared" si="24"/>
        <v>2.6690685123560219E-3</v>
      </c>
    </row>
    <row r="11" spans="1:43" ht="13.5" customHeight="1" x14ac:dyDescent="0.2">
      <c r="A11" s="7" t="s">
        <v>4</v>
      </c>
      <c r="B11" s="57">
        <v>32303497</v>
      </c>
      <c r="C11" s="57">
        <v>13944811</v>
      </c>
      <c r="D11" s="66">
        <f t="shared" si="0"/>
        <v>0.43168115823497377</v>
      </c>
      <c r="E11" s="67">
        <f t="shared" si="14"/>
        <v>6019712.1638478031</v>
      </c>
      <c r="F11" s="152">
        <f t="shared" si="1"/>
        <v>3.9896723974828935E-3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13187435.197618918</v>
      </c>
      <c r="AN11" s="69">
        <f t="shared" si="12"/>
        <v>10574668.631273411</v>
      </c>
      <c r="AO11" s="69">
        <f t="shared" si="13"/>
        <v>25103797.176784106</v>
      </c>
      <c r="AP11" s="69">
        <f t="shared" si="23"/>
        <v>48865901.005676433</v>
      </c>
      <c r="AQ11" s="70">
        <f t="shared" si="24"/>
        <v>7.3918443389082971E-3</v>
      </c>
    </row>
    <row r="12" spans="1:43" ht="14.25" x14ac:dyDescent="0.2">
      <c r="A12" s="7" t="s">
        <v>5</v>
      </c>
      <c r="B12" s="57">
        <v>10850067</v>
      </c>
      <c r="C12" s="57">
        <v>2843242.55</v>
      </c>
      <c r="D12" s="66">
        <f t="shared" si="0"/>
        <v>0.26204838642931882</v>
      </c>
      <c r="E12" s="67">
        <f t="shared" si="14"/>
        <v>745067.12245468178</v>
      </c>
      <c r="F12" s="152">
        <f t="shared" si="1"/>
        <v>4.9380662261256356E-4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1632224.9515942028</v>
      </c>
      <c r="AN12" s="69">
        <f t="shared" si="12"/>
        <v>23231094.083601035</v>
      </c>
      <c r="AO12" s="69">
        <f t="shared" si="13"/>
        <v>24621618.68333663</v>
      </c>
      <c r="AP12" s="69">
        <f t="shared" si="23"/>
        <v>49484937.718531869</v>
      </c>
      <c r="AQ12" s="70">
        <f t="shared" si="24"/>
        <v>7.4854847492419841E-3</v>
      </c>
    </row>
    <row r="13" spans="1:43" ht="14.25" x14ac:dyDescent="0.2">
      <c r="A13" s="7" t="s">
        <v>6</v>
      </c>
      <c r="B13" s="57">
        <v>375880549</v>
      </c>
      <c r="C13" s="57">
        <v>178481790</v>
      </c>
      <c r="D13" s="66">
        <f t="shared" si="0"/>
        <v>0.47483646194206236</v>
      </c>
      <c r="E13" s="67">
        <f t="shared" si="14"/>
        <v>84749661.684686169</v>
      </c>
      <c r="F13" s="152">
        <f t="shared" si="1"/>
        <v>5.6169361045209393E-2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185661812.56954578</v>
      </c>
      <c r="AN13" s="69">
        <f t="shared" si="12"/>
        <v>158914474.56066605</v>
      </c>
      <c r="AO13" s="69">
        <f t="shared" si="13"/>
        <v>66060404.308433227</v>
      </c>
      <c r="AP13" s="69">
        <f t="shared" si="23"/>
        <v>410636691.43864506</v>
      </c>
      <c r="AQ13" s="70">
        <f t="shared" si="24"/>
        <v>6.211616772616519E-2</v>
      </c>
    </row>
    <row r="14" spans="1:43" ht="14.25" x14ac:dyDescent="0.2">
      <c r="A14" s="7" t="s">
        <v>7</v>
      </c>
      <c r="B14" s="57">
        <v>1362445</v>
      </c>
      <c r="C14" s="57">
        <v>667953</v>
      </c>
      <c r="D14" s="66">
        <f t="shared" si="0"/>
        <v>0.49026052427804423</v>
      </c>
      <c r="E14" s="67">
        <f t="shared" si="14"/>
        <v>327470.98797309247</v>
      </c>
      <c r="F14" s="152">
        <f t="shared" si="1"/>
        <v>2.1703728120740955E-4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717393.50910011143</v>
      </c>
      <c r="AN14" s="69">
        <f t="shared" si="12"/>
        <v>14956843.347765559</v>
      </c>
      <c r="AO14" s="69">
        <f t="shared" si="13"/>
        <v>54062267.444627963</v>
      </c>
      <c r="AP14" s="69">
        <f t="shared" si="23"/>
        <v>69736504.30149363</v>
      </c>
      <c r="AQ14" s="70">
        <f t="shared" si="24"/>
        <v>1.0548897573307197E-2</v>
      </c>
    </row>
    <row r="15" spans="1:43" ht="14.25" x14ac:dyDescent="0.2">
      <c r="A15" s="7" t="s">
        <v>8</v>
      </c>
      <c r="B15" s="57">
        <v>7756774</v>
      </c>
      <c r="C15" s="57">
        <v>753974</v>
      </c>
      <c r="D15" s="66">
        <f t="shared" si="0"/>
        <v>9.7202006916792982E-2</v>
      </c>
      <c r="E15" s="67">
        <f t="shared" si="14"/>
        <v>73287.785963082075</v>
      </c>
      <c r="F15" s="152">
        <f t="shared" si="1"/>
        <v>4.857279696619983E-5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160552.18287170344</v>
      </c>
      <c r="AN15" s="69">
        <f t="shared" si="12"/>
        <v>2936398.2327733072</v>
      </c>
      <c r="AO15" s="69">
        <f t="shared" si="13"/>
        <v>5692175.8875022437</v>
      </c>
      <c r="AP15" s="69">
        <f t="shared" si="23"/>
        <v>8789126.3031472545</v>
      </c>
      <c r="AQ15" s="70">
        <f t="shared" si="24"/>
        <v>1.3295130586116104E-3</v>
      </c>
    </row>
    <row r="16" spans="1:43" ht="14.25" x14ac:dyDescent="0.2">
      <c r="A16" s="7" t="s">
        <v>9</v>
      </c>
      <c r="B16" s="57">
        <v>60416595</v>
      </c>
      <c r="C16" s="57">
        <v>19853892.740000002</v>
      </c>
      <c r="D16" s="66">
        <f t="shared" si="0"/>
        <v>0.32861654550376435</v>
      </c>
      <c r="E16" s="67">
        <f t="shared" si="14"/>
        <v>6524317.6470210673</v>
      </c>
      <c r="F16" s="152">
        <f t="shared" si="1"/>
        <v>4.3241087480987081E-3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14292878.7684386</v>
      </c>
      <c r="AN16" s="69">
        <f t="shared" si="12"/>
        <v>30500536.304679289</v>
      </c>
      <c r="AO16" s="69">
        <f t="shared" si="13"/>
        <v>35160384.409833021</v>
      </c>
      <c r="AP16" s="69">
        <f t="shared" si="23"/>
        <v>79953799.482950911</v>
      </c>
      <c r="AQ16" s="70">
        <f t="shared" si="24"/>
        <v>1.2094446800717059E-2</v>
      </c>
    </row>
    <row r="17" spans="1:43" ht="14.25" x14ac:dyDescent="0.2">
      <c r="A17" s="7" t="s">
        <v>10</v>
      </c>
      <c r="B17" s="57">
        <v>15931615</v>
      </c>
      <c r="C17" s="57">
        <v>3568427</v>
      </c>
      <c r="D17" s="66">
        <f t="shared" si="0"/>
        <v>0.22398400915412531</v>
      </c>
      <c r="E17" s="67">
        <f t="shared" si="14"/>
        <v>799270.58583382796</v>
      </c>
      <c r="F17" s="152">
        <f t="shared" si="1"/>
        <v>5.2973094188325852E-4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1750968.9448854197</v>
      </c>
      <c r="AN17" s="69">
        <f t="shared" si="12"/>
        <v>5253084.4201644249</v>
      </c>
      <c r="AO17" s="69">
        <f t="shared" si="13"/>
        <v>6698762.8124729646</v>
      </c>
      <c r="AP17" s="69">
        <f t="shared" si="23"/>
        <v>13702816.177522808</v>
      </c>
      <c r="AQ17" s="70">
        <f t="shared" si="24"/>
        <v>2.0727968195481941E-3</v>
      </c>
    </row>
    <row r="18" spans="1:43" ht="14.25" x14ac:dyDescent="0.2">
      <c r="A18" s="7" t="s">
        <v>11</v>
      </c>
      <c r="B18" s="57">
        <v>4349277</v>
      </c>
      <c r="C18" s="57">
        <v>3072497</v>
      </c>
      <c r="D18" s="66">
        <f t="shared" si="0"/>
        <v>0.70643856438667851</v>
      </c>
      <c r="E18" s="67">
        <f t="shared" si="14"/>
        <v>2170530.3697623764</v>
      </c>
      <c r="F18" s="152">
        <f t="shared" si="1"/>
        <v>1.4385580021826164E-3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4754999.544265396</v>
      </c>
      <c r="AN18" s="69">
        <f t="shared" si="12"/>
        <v>6258104.1487401584</v>
      </c>
      <c r="AO18" s="69">
        <f t="shared" si="13"/>
        <v>13992487.154450465</v>
      </c>
      <c r="AP18" s="69">
        <f t="shared" si="23"/>
        <v>25005590.847456019</v>
      </c>
      <c r="AQ18" s="70">
        <f t="shared" si="24"/>
        <v>3.7825442965914728E-3</v>
      </c>
    </row>
    <row r="19" spans="1:43" ht="14.25" x14ac:dyDescent="0.2">
      <c r="A19" s="7" t="s">
        <v>12</v>
      </c>
      <c r="B19" s="57">
        <v>3771418</v>
      </c>
      <c r="C19" s="57">
        <v>1206088</v>
      </c>
      <c r="D19" s="66">
        <f t="shared" si="0"/>
        <v>0.31979695700662192</v>
      </c>
      <c r="E19" s="67">
        <f t="shared" si="14"/>
        <v>385703.27228220261</v>
      </c>
      <c r="F19" s="152">
        <f t="shared" si="1"/>
        <v>2.5563177393842559E-4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844963.47504427156</v>
      </c>
      <c r="AN19" s="69">
        <f t="shared" si="12"/>
        <v>19847936.354332313</v>
      </c>
      <c r="AO19" s="69">
        <f t="shared" si="13"/>
        <v>26221123.366591576</v>
      </c>
      <c r="AP19" s="69">
        <f t="shared" si="23"/>
        <v>46914023.195968166</v>
      </c>
      <c r="AQ19" s="70">
        <f t="shared" si="24"/>
        <v>7.0965877972094795E-3</v>
      </c>
    </row>
    <row r="20" spans="1:43" ht="14.25" x14ac:dyDescent="0.2">
      <c r="A20" s="7" t="s">
        <v>13</v>
      </c>
      <c r="B20" s="57">
        <v>33239703</v>
      </c>
      <c r="C20" s="57">
        <v>12740082</v>
      </c>
      <c r="D20" s="66">
        <f t="shared" si="0"/>
        <v>0.38327905637424015</v>
      </c>
      <c r="E20" s="67">
        <f t="shared" si="14"/>
        <v>4883006.6070904424</v>
      </c>
      <c r="F20" s="152">
        <f t="shared" si="1"/>
        <v>3.2363003656611191E-3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10697244.560508909</v>
      </c>
      <c r="AN20" s="69">
        <f t="shared" si="12"/>
        <v>7969696.3723702785</v>
      </c>
      <c r="AO20" s="69">
        <f t="shared" si="13"/>
        <v>5129586.114439833</v>
      </c>
      <c r="AP20" s="69">
        <f t="shared" si="23"/>
        <v>23796527.047319021</v>
      </c>
      <c r="AQ20" s="70">
        <f t="shared" si="24"/>
        <v>3.5996517023183529E-3</v>
      </c>
    </row>
    <row r="21" spans="1:43" ht="14.25" x14ac:dyDescent="0.2">
      <c r="A21" s="7" t="s">
        <v>14</v>
      </c>
      <c r="B21" s="57">
        <v>5335452</v>
      </c>
      <c r="C21" s="57">
        <v>659999</v>
      </c>
      <c r="D21" s="66">
        <f t="shared" si="0"/>
        <v>0.12370067240788597</v>
      </c>
      <c r="E21" s="67">
        <f t="shared" si="14"/>
        <v>81642.320088532331</v>
      </c>
      <c r="F21" s="152">
        <f t="shared" si="1"/>
        <v>5.4109914570313314E-5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178854.53261648712</v>
      </c>
      <c r="AN21" s="69">
        <f t="shared" si="12"/>
        <v>30353306.120713975</v>
      </c>
      <c r="AO21" s="69">
        <f t="shared" si="13"/>
        <v>126684294.15470493</v>
      </c>
      <c r="AP21" s="69">
        <f t="shared" si="23"/>
        <v>157216454.8080354</v>
      </c>
      <c r="AQ21" s="70">
        <f t="shared" si="24"/>
        <v>2.3781809759754819E-2</v>
      </c>
    </row>
    <row r="22" spans="1:43" ht="14.25" x14ac:dyDescent="0.2">
      <c r="A22" s="7" t="s">
        <v>15</v>
      </c>
      <c r="B22" s="57">
        <v>1280849</v>
      </c>
      <c r="C22" s="57">
        <v>374826</v>
      </c>
      <c r="D22" s="66">
        <f t="shared" si="0"/>
        <v>0.29263871073014852</v>
      </c>
      <c r="E22" s="67">
        <f t="shared" si="14"/>
        <v>109688.59738813865</v>
      </c>
      <c r="F22" s="152">
        <f t="shared" si="1"/>
        <v>7.269808878010256E-5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240295.75345163664</v>
      </c>
      <c r="AN22" s="69">
        <f t="shared" si="12"/>
        <v>3300250.0997384973</v>
      </c>
      <c r="AO22" s="69">
        <f t="shared" si="13"/>
        <v>16581927.541525951</v>
      </c>
      <c r="AP22" s="69">
        <f t="shared" si="23"/>
        <v>20122473.394716084</v>
      </c>
      <c r="AQ22" s="70">
        <f t="shared" si="24"/>
        <v>3.0438851629950811E-3</v>
      </c>
    </row>
    <row r="23" spans="1:43" ht="14.25" x14ac:dyDescent="0.2">
      <c r="A23" s="7" t="s">
        <v>16</v>
      </c>
      <c r="B23" s="57">
        <v>1393406</v>
      </c>
      <c r="C23" s="57">
        <v>551980</v>
      </c>
      <c r="D23" s="66">
        <f t="shared" si="0"/>
        <v>0.39613723494803382</v>
      </c>
      <c r="E23" s="67">
        <f t="shared" si="14"/>
        <v>218659.83094661572</v>
      </c>
      <c r="F23" s="152">
        <f t="shared" si="1"/>
        <v>1.4492073179265801E-4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479019.97179340676</v>
      </c>
      <c r="AN23" s="69">
        <f t="shared" si="12"/>
        <v>3386845.0814822931</v>
      </c>
      <c r="AO23" s="69">
        <f t="shared" si="13"/>
        <v>4011679.2515099854</v>
      </c>
      <c r="AP23" s="69">
        <f t="shared" si="23"/>
        <v>7877544.3047856856</v>
      </c>
      <c r="AQ23" s="70">
        <f t="shared" si="24"/>
        <v>1.1916199246395807E-3</v>
      </c>
    </row>
    <row r="24" spans="1:43" ht="14.25" x14ac:dyDescent="0.2">
      <c r="A24" s="7" t="s">
        <v>17</v>
      </c>
      <c r="B24" s="57">
        <v>8959128</v>
      </c>
      <c r="C24" s="57">
        <v>830194</v>
      </c>
      <c r="D24" s="66">
        <f t="shared" si="0"/>
        <v>9.2664598608257417E-2</v>
      </c>
      <c r="E24" s="67">
        <f t="shared" si="14"/>
        <v>76929.59377698366</v>
      </c>
      <c r="F24" s="152">
        <f t="shared" si="1"/>
        <v>5.0986470530082212E-5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168530.32256357055</v>
      </c>
      <c r="AN24" s="69">
        <f t="shared" si="12"/>
        <v>39135793.604986452</v>
      </c>
      <c r="AO24" s="69">
        <f t="shared" si="13"/>
        <v>77313477.794064566</v>
      </c>
      <c r="AP24" s="69">
        <f t="shared" si="23"/>
        <v>116617801.7216146</v>
      </c>
      <c r="AQ24" s="70">
        <f t="shared" si="24"/>
        <v>1.7640535009713867E-2</v>
      </c>
    </row>
    <row r="25" spans="1:43" ht="14.25" x14ac:dyDescent="0.2">
      <c r="A25" s="7" t="s">
        <v>18</v>
      </c>
      <c r="B25" s="57">
        <v>310826336</v>
      </c>
      <c r="C25" s="57">
        <v>75022966.480000004</v>
      </c>
      <c r="D25" s="66">
        <f t="shared" si="0"/>
        <v>0.24136618359134152</v>
      </c>
      <c r="E25" s="67">
        <f t="shared" si="14"/>
        <v>18108007.100978743</v>
      </c>
      <c r="F25" s="152">
        <f t="shared" si="1"/>
        <v>1.2001407066948541E-2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39669366.857158907</v>
      </c>
      <c r="AN25" s="69">
        <f t="shared" si="12"/>
        <v>47385362.063938566</v>
      </c>
      <c r="AO25" s="69">
        <f t="shared" si="13"/>
        <v>45065857.72287894</v>
      </c>
      <c r="AP25" s="69">
        <f t="shared" si="23"/>
        <v>132120586.64397642</v>
      </c>
      <c r="AQ25" s="70">
        <f t="shared" si="24"/>
        <v>1.9985609399161049E-2</v>
      </c>
    </row>
    <row r="26" spans="1:43" ht="14.25" x14ac:dyDescent="0.2">
      <c r="A26" s="7" t="s">
        <v>19</v>
      </c>
      <c r="B26" s="57">
        <v>4493191</v>
      </c>
      <c r="C26" s="57">
        <v>969965</v>
      </c>
      <c r="D26" s="66">
        <f t="shared" si="0"/>
        <v>0.2158744197609227</v>
      </c>
      <c r="E26" s="67">
        <f t="shared" si="14"/>
        <v>209390.63156340338</v>
      </c>
      <c r="F26" s="152">
        <f t="shared" si="1"/>
        <v>1.3877740335445417E-4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458713.85700372746</v>
      </c>
      <c r="AN26" s="69">
        <f t="shared" si="12"/>
        <v>8982860.7626275737</v>
      </c>
      <c r="AO26" s="69">
        <f t="shared" si="13"/>
        <v>8395030.3087529577</v>
      </c>
      <c r="AP26" s="69">
        <f t="shared" si="23"/>
        <v>17836604.928384259</v>
      </c>
      <c r="AQ26" s="70">
        <f t="shared" si="24"/>
        <v>2.6981065416128397E-3</v>
      </c>
    </row>
    <row r="27" spans="1:43" ht="14.25" x14ac:dyDescent="0.2">
      <c r="A27" s="7" t="s">
        <v>20</v>
      </c>
      <c r="B27" s="57">
        <v>282954134</v>
      </c>
      <c r="C27" s="57">
        <v>123570423.94</v>
      </c>
      <c r="D27" s="66">
        <f t="shared" si="0"/>
        <v>0.43671538631769907</v>
      </c>
      <c r="E27" s="67">
        <f t="shared" si="14"/>
        <v>53965105.428398952</v>
      </c>
      <c r="F27" s="152">
        <f t="shared" si="1"/>
        <v>3.5766343256072843E-2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118221820.47900271</v>
      </c>
      <c r="AN27" s="69">
        <f t="shared" si="12"/>
        <v>108638429.37039638</v>
      </c>
      <c r="AO27" s="69">
        <f t="shared" si="13"/>
        <v>98854487.167109966</v>
      </c>
      <c r="AP27" s="69">
        <f t="shared" si="23"/>
        <v>325714737.01650906</v>
      </c>
      <c r="AQ27" s="70">
        <f t="shared" si="24"/>
        <v>4.9270198346180259E-2</v>
      </c>
    </row>
    <row r="28" spans="1:43" ht="14.25" x14ac:dyDescent="0.2">
      <c r="A28" s="7" t="s">
        <v>21</v>
      </c>
      <c r="B28" s="57">
        <v>11979301</v>
      </c>
      <c r="C28" s="57">
        <v>4187938</v>
      </c>
      <c r="D28" s="66">
        <f t="shared" si="0"/>
        <v>0.34959786050955727</v>
      </c>
      <c r="E28" s="67">
        <f t="shared" si="14"/>
        <v>1464094.1647466742</v>
      </c>
      <c r="F28" s="152">
        <f t="shared" si="1"/>
        <v>9.7035471421474809E-4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3207403.6756713134</v>
      </c>
      <c r="AN28" s="69">
        <f t="shared" si="12"/>
        <v>13928386.956643427</v>
      </c>
      <c r="AO28" s="69">
        <f t="shared" si="13"/>
        <v>26274376.102570582</v>
      </c>
      <c r="AP28" s="69">
        <f t="shared" si="23"/>
        <v>43410166.73488532</v>
      </c>
      <c r="AQ28" s="70">
        <f t="shared" si="24"/>
        <v>6.5665666369899255E-3</v>
      </c>
    </row>
    <row r="29" spans="1:43" ht="14.25" x14ac:dyDescent="0.2">
      <c r="A29" s="7" t="s">
        <v>22</v>
      </c>
      <c r="B29" s="57">
        <v>970638</v>
      </c>
      <c r="C29" s="57">
        <v>279017</v>
      </c>
      <c r="D29" s="66">
        <f t="shared" si="0"/>
        <v>0.28745732188519302</v>
      </c>
      <c r="E29" s="67">
        <f t="shared" si="14"/>
        <v>80205.479580440893</v>
      </c>
      <c r="F29" s="152">
        <f t="shared" si="1"/>
        <v>5.3157622706734666E-5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175706.83376079003</v>
      </c>
      <c r="AN29" s="69">
        <f t="shared" si="12"/>
        <v>1883464.4718372172</v>
      </c>
      <c r="AO29" s="69">
        <f t="shared" si="13"/>
        <v>1606507.156790518</v>
      </c>
      <c r="AP29" s="69">
        <f t="shared" si="23"/>
        <v>3665678.4623885253</v>
      </c>
      <c r="AQ29" s="70">
        <f t="shared" si="24"/>
        <v>5.5449964152542921E-4</v>
      </c>
    </row>
    <row r="30" spans="1:43" ht="14.25" x14ac:dyDescent="0.2">
      <c r="A30" s="7" t="s">
        <v>23</v>
      </c>
      <c r="B30" s="57">
        <v>1011806</v>
      </c>
      <c r="C30" s="57">
        <v>175822</v>
      </c>
      <c r="D30" s="66">
        <f t="shared" si="0"/>
        <v>0.17377046587982281</v>
      </c>
      <c r="E30" s="67">
        <f t="shared" si="14"/>
        <v>30552.670851922205</v>
      </c>
      <c r="F30" s="152">
        <f t="shared" si="1"/>
        <v>2.0249331570926594E-5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66931.998741342351</v>
      </c>
      <c r="AN30" s="69">
        <f t="shared" si="12"/>
        <v>6868127.5727244727</v>
      </c>
      <c r="AO30" s="69">
        <f t="shared" si="13"/>
        <v>27604826.59737676</v>
      </c>
      <c r="AP30" s="69">
        <f t="shared" si="23"/>
        <v>34539886.168842576</v>
      </c>
      <c r="AQ30" s="70">
        <f t="shared" si="24"/>
        <v>5.2247775399462681E-3</v>
      </c>
    </row>
    <row r="31" spans="1:43" ht="14.25" x14ac:dyDescent="0.2">
      <c r="A31" s="7" t="s">
        <v>24</v>
      </c>
      <c r="B31" s="57">
        <v>57379472</v>
      </c>
      <c r="C31" s="57">
        <v>9058162</v>
      </c>
      <c r="D31" s="66">
        <f t="shared" si="0"/>
        <v>0.15786415741155652</v>
      </c>
      <c r="E31" s="67">
        <f t="shared" si="14"/>
        <v>1429959.1118273796</v>
      </c>
      <c r="F31" s="152">
        <f t="shared" si="1"/>
        <v>9.4773109456120028E-4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3132623.7217319957</v>
      </c>
      <c r="AN31" s="69">
        <f t="shared" si="12"/>
        <v>17381413.693971727</v>
      </c>
      <c r="AO31" s="69">
        <f t="shared" si="13"/>
        <v>9511051.4879142623</v>
      </c>
      <c r="AP31" s="69">
        <f t="shared" si="23"/>
        <v>30025088.903617986</v>
      </c>
      <c r="AQ31" s="70">
        <f t="shared" si="24"/>
        <v>4.5418334435631405E-3</v>
      </c>
    </row>
    <row r="32" spans="1:43" ht="14.25" x14ac:dyDescent="0.2">
      <c r="A32" s="7" t="s">
        <v>25</v>
      </c>
      <c r="B32" s="57">
        <v>417298417</v>
      </c>
      <c r="C32" s="57">
        <v>208569677.81</v>
      </c>
      <c r="D32" s="66">
        <f t="shared" si="0"/>
        <v>0.49980941530866146</v>
      </c>
      <c r="E32" s="67">
        <f t="shared" si="14"/>
        <v>104245088.71733201</v>
      </c>
      <c r="F32" s="152">
        <f t="shared" si="1"/>
        <v>6.9090305600733065E-2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228370612.20068792</v>
      </c>
      <c r="AN32" s="69">
        <f t="shared" si="12"/>
        <v>205132039.69353288</v>
      </c>
      <c r="AO32" s="69">
        <f t="shared" si="13"/>
        <v>112228224.1380235</v>
      </c>
      <c r="AP32" s="69">
        <f t="shared" si="23"/>
        <v>545730876.03224432</v>
      </c>
      <c r="AQ32" s="70">
        <f t="shared" si="24"/>
        <v>8.2551587171140306E-2</v>
      </c>
    </row>
    <row r="33" spans="1:43" ht="14.25" x14ac:dyDescent="0.2">
      <c r="A33" s="7" t="s">
        <v>26</v>
      </c>
      <c r="B33" s="57">
        <v>763686</v>
      </c>
      <c r="C33" s="57">
        <v>226223</v>
      </c>
      <c r="D33" s="66">
        <f t="shared" si="0"/>
        <v>0.29622515012714651</v>
      </c>
      <c r="E33" s="67">
        <f t="shared" si="14"/>
        <v>67012.942137213468</v>
      </c>
      <c r="F33" s="152">
        <f t="shared" si="1"/>
        <v>4.4414031475561847E-5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146805.82854835517</v>
      </c>
      <c r="AN33" s="69">
        <f t="shared" si="12"/>
        <v>2532395.3612542972</v>
      </c>
      <c r="AO33" s="69">
        <f t="shared" si="13"/>
        <v>6575283.487000701</v>
      </c>
      <c r="AP33" s="69">
        <f t="shared" si="23"/>
        <v>9254484.6768033542</v>
      </c>
      <c r="AQ33" s="70">
        <f t="shared" si="24"/>
        <v>1.3999068626565584E-3</v>
      </c>
    </row>
    <row r="34" spans="1:43" ht="14.25" x14ac:dyDescent="0.2">
      <c r="A34" s="7" t="s">
        <v>27</v>
      </c>
      <c r="B34" s="57">
        <v>2014488</v>
      </c>
      <c r="C34" s="57">
        <v>534031</v>
      </c>
      <c r="D34" s="66">
        <f t="shared" si="0"/>
        <v>0.26509515072812545</v>
      </c>
      <c r="E34" s="67">
        <f t="shared" si="14"/>
        <v>141569.02843849157</v>
      </c>
      <c r="F34" s="152">
        <f t="shared" si="1"/>
        <v>9.3827417279448646E-5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310136.48787637928</v>
      </c>
      <c r="AN34" s="69">
        <f t="shared" si="12"/>
        <v>5669139.5956040919</v>
      </c>
      <c r="AO34" s="69">
        <f t="shared" si="13"/>
        <v>16542214.491418004</v>
      </c>
      <c r="AP34" s="69">
        <f t="shared" si="23"/>
        <v>22521490.574898474</v>
      </c>
      <c r="AQ34" s="70">
        <f t="shared" si="24"/>
        <v>3.4067795575999202E-3</v>
      </c>
    </row>
    <row r="35" spans="1:43" ht="14.25" x14ac:dyDescent="0.2">
      <c r="A35" s="7" t="s">
        <v>28</v>
      </c>
      <c r="B35" s="57">
        <v>676722</v>
      </c>
      <c r="C35" s="57">
        <v>328007</v>
      </c>
      <c r="D35" s="66">
        <f t="shared" si="0"/>
        <v>0.48469977331902908</v>
      </c>
      <c r="E35" s="67">
        <f t="shared" si="14"/>
        <v>158984.91854705478</v>
      </c>
      <c r="F35" s="152">
        <f t="shared" si="1"/>
        <v>1.053701113738646E-4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348289.62808711053</v>
      </c>
      <c r="AN35" s="69">
        <f t="shared" si="12"/>
        <v>2195565.3109463165</v>
      </c>
      <c r="AO35" s="69">
        <f t="shared" si="13"/>
        <v>11570627.112494718</v>
      </c>
      <c r="AP35" s="69">
        <f t="shared" si="23"/>
        <v>14114482.051528145</v>
      </c>
      <c r="AQ35" s="70">
        <f t="shared" si="24"/>
        <v>2.1350686696044244E-3</v>
      </c>
    </row>
    <row r="36" spans="1:43" ht="14.25" x14ac:dyDescent="0.2">
      <c r="A36" s="7" t="s">
        <v>29</v>
      </c>
      <c r="B36" s="57">
        <v>1626003</v>
      </c>
      <c r="C36" s="57">
        <v>533517</v>
      </c>
      <c r="D36" s="66">
        <f t="shared" si="0"/>
        <v>0.32811563078296901</v>
      </c>
      <c r="E36" s="67">
        <f t="shared" si="14"/>
        <v>175055.26698843727</v>
      </c>
      <c r="F36" s="152">
        <f t="shared" si="1"/>
        <v>1.1602102355195343E-4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383495.07859795756</v>
      </c>
      <c r="AN36" s="69">
        <f t="shared" si="12"/>
        <v>2580544.7377445302</v>
      </c>
      <c r="AO36" s="69">
        <f t="shared" si="13"/>
        <v>12752959.164777048</v>
      </c>
      <c r="AP36" s="69">
        <f t="shared" si="23"/>
        <v>15716998.981119536</v>
      </c>
      <c r="AQ36" s="70">
        <f t="shared" si="24"/>
        <v>2.3774781095250923E-3</v>
      </c>
    </row>
    <row r="37" spans="1:43" ht="14.25" x14ac:dyDescent="0.2">
      <c r="A37" s="7" t="s">
        <v>30</v>
      </c>
      <c r="B37" s="57">
        <v>466847</v>
      </c>
      <c r="C37" s="57">
        <v>77664</v>
      </c>
      <c r="D37" s="66">
        <f t="shared" si="0"/>
        <v>0.16635857143775157</v>
      </c>
      <c r="E37" s="67">
        <f t="shared" si="14"/>
        <v>12920.072092141538</v>
      </c>
      <c r="F37" s="152">
        <f t="shared" si="1"/>
        <v>8.5630099241418501E-6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28304.113025027516</v>
      </c>
      <c r="AN37" s="69">
        <f t="shared" si="12"/>
        <v>3243079.4352213191</v>
      </c>
      <c r="AO37" s="69">
        <f t="shared" si="13"/>
        <v>14826208.750462959</v>
      </c>
      <c r="AP37" s="69">
        <f t="shared" si="23"/>
        <v>18097592.298709303</v>
      </c>
      <c r="AQ37" s="70">
        <f t="shared" si="24"/>
        <v>2.7375855643293067E-3</v>
      </c>
    </row>
    <row r="38" spans="1:43" ht="14.25" x14ac:dyDescent="0.2">
      <c r="A38" s="7" t="s">
        <v>31</v>
      </c>
      <c r="B38" s="57">
        <v>165874777</v>
      </c>
      <c r="C38" s="57">
        <v>41883502.310000002</v>
      </c>
      <c r="D38" s="66">
        <f t="shared" si="0"/>
        <v>0.25250073017430491</v>
      </c>
      <c r="E38" s="67">
        <f t="shared" si="14"/>
        <v>10575614.915532187</v>
      </c>
      <c r="F38" s="152">
        <f t="shared" si="1"/>
        <v>7.0091788056419633E-3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23168090.529499091</v>
      </c>
      <c r="AN38" s="69">
        <f t="shared" si="12"/>
        <v>78527918.341344804</v>
      </c>
      <c r="AO38" s="69">
        <f t="shared" si="13"/>
        <v>47523138.706964366</v>
      </c>
      <c r="AP38" s="69">
        <f t="shared" si="23"/>
        <v>149219147.57780826</v>
      </c>
      <c r="AQ38" s="70">
        <f t="shared" si="24"/>
        <v>2.2572073543709239E-2</v>
      </c>
    </row>
    <row r="39" spans="1:43" ht="14.25" x14ac:dyDescent="0.2">
      <c r="A39" s="7" t="s">
        <v>32</v>
      </c>
      <c r="B39" s="57">
        <v>3251400</v>
      </c>
      <c r="C39" s="57">
        <v>1052351</v>
      </c>
      <c r="D39" s="66">
        <f t="shared" si="0"/>
        <v>0.32366088454204345</v>
      </c>
      <c r="E39" s="67">
        <f t="shared" si="14"/>
        <v>340604.85550870397</v>
      </c>
      <c r="F39" s="152">
        <f t="shared" si="1"/>
        <v>2.2574198790314165E-4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746165.98564146098</v>
      </c>
      <c r="AN39" s="69">
        <f t="shared" si="12"/>
        <v>14850254.61245673</v>
      </c>
      <c r="AO39" s="69">
        <f t="shared" si="13"/>
        <v>13855829.797303975</v>
      </c>
      <c r="AP39" s="69">
        <f t="shared" si="23"/>
        <v>29452250.395402163</v>
      </c>
      <c r="AQ39" s="70">
        <f t="shared" si="24"/>
        <v>4.4551813406259223E-3</v>
      </c>
    </row>
    <row r="40" spans="1:43" ht="14.25" x14ac:dyDescent="0.2">
      <c r="A40" s="7" t="s">
        <v>33</v>
      </c>
      <c r="B40" s="57">
        <v>33178924</v>
      </c>
      <c r="C40" s="57">
        <v>10105310</v>
      </c>
      <c r="D40" s="66">
        <f t="shared" ref="D40:D59" si="25">+C40/B40</f>
        <v>0.30457015423405531</v>
      </c>
      <c r="E40" s="67">
        <f t="shared" si="14"/>
        <v>3077775.8252829416</v>
      </c>
      <c r="F40" s="152">
        <f t="shared" ref="F40:F58" si="26">+E40/E$59</f>
        <v>2.0398512290199832E-3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6742509.9645915665</v>
      </c>
      <c r="AN40" s="69">
        <f t="shared" ref="AN40:AN58" si="32">+M40*AN$6</f>
        <v>33552410.103667784</v>
      </c>
      <c r="AO40" s="69">
        <f t="shared" ref="AO40:AO58" si="33">+AK40*AO$6</f>
        <v>75260306.857187256</v>
      </c>
      <c r="AP40" s="69">
        <f t="shared" si="23"/>
        <v>115555226.9254466</v>
      </c>
      <c r="AQ40" s="70">
        <f t="shared" si="24"/>
        <v>1.7479801505776046E-2</v>
      </c>
    </row>
    <row r="41" spans="1:43" ht="14.25" x14ac:dyDescent="0.2">
      <c r="A41" s="7" t="s">
        <v>34</v>
      </c>
      <c r="B41" s="57">
        <v>1531608</v>
      </c>
      <c r="C41" s="57">
        <v>442196</v>
      </c>
      <c r="D41" s="66">
        <f t="shared" si="25"/>
        <v>0.2887135611723104</v>
      </c>
      <c r="E41" s="67">
        <f t="shared" si="14"/>
        <v>127667.98189615097</v>
      </c>
      <c r="F41" s="152">
        <f t="shared" si="26"/>
        <v>8.4614248912499539E-5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279683.34568842733</v>
      </c>
      <c r="AN41" s="69">
        <f t="shared" si="32"/>
        <v>2676713.0833522081</v>
      </c>
      <c r="AO41" s="69">
        <f t="shared" si="33"/>
        <v>23078524.306078482</v>
      </c>
      <c r="AP41" s="69">
        <f t="shared" si="23"/>
        <v>26034920.735119119</v>
      </c>
      <c r="AQ41" s="70">
        <f t="shared" si="24"/>
        <v>3.938248911597093E-3</v>
      </c>
    </row>
    <row r="42" spans="1:43" ht="14.25" x14ac:dyDescent="0.2">
      <c r="A42" s="7" t="s">
        <v>35</v>
      </c>
      <c r="B42" s="57">
        <v>658730</v>
      </c>
      <c r="C42" s="57">
        <v>307493</v>
      </c>
      <c r="D42" s="66">
        <f t="shared" si="25"/>
        <v>0.46679671489077468</v>
      </c>
      <c r="E42" s="67">
        <f t="shared" si="14"/>
        <v>143536.72225190897</v>
      </c>
      <c r="F42" s="152">
        <f t="shared" si="26"/>
        <v>9.5131541709390027E-5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314447.13163257693</v>
      </c>
      <c r="AN42" s="69">
        <f t="shared" si="32"/>
        <v>1062840.5979399341</v>
      </c>
      <c r="AO42" s="69">
        <f t="shared" si="33"/>
        <v>23879032.793901008</v>
      </c>
      <c r="AP42" s="69">
        <f t="shared" si="23"/>
        <v>25256320.52347352</v>
      </c>
      <c r="AQ42" s="70">
        <f t="shared" si="24"/>
        <v>3.8204716589878189E-3</v>
      </c>
    </row>
    <row r="43" spans="1:43" ht="14.25" x14ac:dyDescent="0.2">
      <c r="A43" s="7" t="s">
        <v>36</v>
      </c>
      <c r="B43" s="57">
        <v>634860</v>
      </c>
      <c r="C43" s="57">
        <v>93664</v>
      </c>
      <c r="D43" s="66">
        <f t="shared" si="25"/>
        <v>0.14753488958195507</v>
      </c>
      <c r="E43" s="67">
        <f t="shared" si="14"/>
        <v>13818.707897804239</v>
      </c>
      <c r="F43" s="152">
        <f t="shared" si="26"/>
        <v>9.1585969508395808E-6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30272.762211380301</v>
      </c>
      <c r="AN43" s="69">
        <f t="shared" si="32"/>
        <v>6028249.7236421462</v>
      </c>
      <c r="AO43" s="69">
        <f t="shared" si="33"/>
        <v>19574156.780138228</v>
      </c>
      <c r="AP43" s="69">
        <f t="shared" si="23"/>
        <v>25632679.265991755</v>
      </c>
      <c r="AQ43" s="70">
        <f t="shared" si="24"/>
        <v>3.8774026718828621E-3</v>
      </c>
    </row>
    <row r="44" spans="1:43" ht="14.25" x14ac:dyDescent="0.2">
      <c r="A44" s="7" t="s">
        <v>37</v>
      </c>
      <c r="B44" s="57">
        <v>3939138</v>
      </c>
      <c r="C44" s="57">
        <v>896320</v>
      </c>
      <c r="D44" s="66">
        <f t="shared" si="25"/>
        <v>0.22754216785499773</v>
      </c>
      <c r="E44" s="67">
        <f t="shared" si="14"/>
        <v>203950.59589179157</v>
      </c>
      <c r="F44" s="152">
        <f t="shared" si="26"/>
        <v>1.3517192196770315E-4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446796.32408197731</v>
      </c>
      <c r="AN44" s="69">
        <f t="shared" si="32"/>
        <v>16592159.553657064</v>
      </c>
      <c r="AO44" s="69">
        <f t="shared" si="33"/>
        <v>15525557.362288013</v>
      </c>
      <c r="AP44" s="69">
        <f t="shared" si="23"/>
        <v>32564513.240027055</v>
      </c>
      <c r="AQ44" s="70">
        <f t="shared" si="24"/>
        <v>4.9259669399042971E-3</v>
      </c>
    </row>
    <row r="45" spans="1:43" ht="14.25" x14ac:dyDescent="0.2">
      <c r="A45" s="7" t="s">
        <v>38</v>
      </c>
      <c r="B45" s="57">
        <v>52005860</v>
      </c>
      <c r="C45" s="57">
        <v>15185980</v>
      </c>
      <c r="D45" s="66">
        <f t="shared" si="25"/>
        <v>0.2920051701865905</v>
      </c>
      <c r="E45" s="67">
        <f t="shared" si="14"/>
        <v>4434384.6743501592</v>
      </c>
      <c r="F45" s="152">
        <f t="shared" si="26"/>
        <v>2.9389681189951494E-3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9714444.634995291</v>
      </c>
      <c r="AN45" s="69">
        <f t="shared" si="32"/>
        <v>25061037.090108097</v>
      </c>
      <c r="AO45" s="69">
        <f t="shared" si="33"/>
        <v>47341746.285768807</v>
      </c>
      <c r="AP45" s="69">
        <f t="shared" si="23"/>
        <v>82117228.010872185</v>
      </c>
      <c r="AQ45" s="70">
        <f t="shared" si="24"/>
        <v>1.2421704184447482E-2</v>
      </c>
    </row>
    <row r="46" spans="1:43" ht="14.25" x14ac:dyDescent="0.2">
      <c r="A46" s="7" t="s">
        <v>39</v>
      </c>
      <c r="B46" s="57">
        <v>1375582661</v>
      </c>
      <c r="C46" s="57">
        <v>869293745.43999994</v>
      </c>
      <c r="D46" s="66">
        <f t="shared" si="25"/>
        <v>0.63194584381287133</v>
      </c>
      <c r="E46" s="67">
        <f t="shared" si="14"/>
        <v>549346569.48333216</v>
      </c>
      <c r="F46" s="152">
        <f t="shared" si="26"/>
        <v>0.36408930946602347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1203458253.3037643</v>
      </c>
      <c r="AN46" s="69">
        <f t="shared" si="32"/>
        <v>344050498.18078303</v>
      </c>
      <c r="AO46" s="69">
        <f t="shared" si="33"/>
        <v>228218654.14598164</v>
      </c>
      <c r="AP46" s="69">
        <f t="shared" si="23"/>
        <v>1775727405.6305289</v>
      </c>
      <c r="AQ46" s="70">
        <f t="shared" si="24"/>
        <v>0.26861063237593003</v>
      </c>
    </row>
    <row r="47" spans="1:43" ht="14.25" x14ac:dyDescent="0.2">
      <c r="A47" s="7" t="s">
        <v>40</v>
      </c>
      <c r="B47" s="57">
        <v>1668637</v>
      </c>
      <c r="C47" s="57">
        <v>438076</v>
      </c>
      <c r="D47" s="66">
        <f t="shared" si="25"/>
        <v>0.26253523085008901</v>
      </c>
      <c r="E47" s="67">
        <f t="shared" si="14"/>
        <v>115010.38378988359</v>
      </c>
      <c r="F47" s="152">
        <f t="shared" si="26"/>
        <v>7.6225198338571881E-5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251954.23668112737</v>
      </c>
      <c r="AN47" s="69">
        <f t="shared" si="32"/>
        <v>4838881.9282448087</v>
      </c>
      <c r="AO47" s="69">
        <f t="shared" si="33"/>
        <v>1727773.3356972393</v>
      </c>
      <c r="AP47" s="69">
        <f t="shared" si="23"/>
        <v>6818609.5006231749</v>
      </c>
      <c r="AQ47" s="70">
        <f t="shared" si="24"/>
        <v>1.0314370348057814E-3</v>
      </c>
    </row>
    <row r="48" spans="1:43" ht="14.25" x14ac:dyDescent="0.2">
      <c r="A48" s="7" t="s">
        <v>41</v>
      </c>
      <c r="B48" s="57">
        <v>62117953</v>
      </c>
      <c r="C48" s="57">
        <v>13013191</v>
      </c>
      <c r="D48" s="66">
        <f t="shared" si="25"/>
        <v>0.20949162635800314</v>
      </c>
      <c r="E48" s="67">
        <f t="shared" si="14"/>
        <v>2726154.5466973293</v>
      </c>
      <c r="F48" s="152">
        <f t="shared" si="26"/>
        <v>1.8068079087819012E-3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5972210.2061912064</v>
      </c>
      <c r="AN48" s="69">
        <f t="shared" si="32"/>
        <v>7484498.5309929596</v>
      </c>
      <c r="AO48" s="69">
        <f t="shared" si="33"/>
        <v>12043566.859126609</v>
      </c>
      <c r="AP48" s="69">
        <f t="shared" si="23"/>
        <v>25500275.596310776</v>
      </c>
      <c r="AQ48" s="70">
        <f t="shared" si="24"/>
        <v>3.857374241094932E-3</v>
      </c>
    </row>
    <row r="49" spans="1:43" ht="14.25" x14ac:dyDescent="0.2">
      <c r="A49" s="7" t="s">
        <v>42</v>
      </c>
      <c r="B49" s="57">
        <v>2797066</v>
      </c>
      <c r="C49" s="57">
        <v>740485</v>
      </c>
      <c r="D49" s="66">
        <f t="shared" si="25"/>
        <v>0.26473633443043532</v>
      </c>
      <c r="E49" s="67">
        <f t="shared" si="14"/>
        <v>196033.28460072089</v>
      </c>
      <c r="F49" s="152">
        <f t="shared" si="26"/>
        <v>1.2992458165300054E-4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429451.80215991376</v>
      </c>
      <c r="AN49" s="69">
        <f t="shared" si="32"/>
        <v>6796588.5742065953</v>
      </c>
      <c r="AO49" s="69">
        <f t="shared" si="33"/>
        <v>5933908.3419012567</v>
      </c>
      <c r="AP49" s="69">
        <f t="shared" si="23"/>
        <v>13159948.718267765</v>
      </c>
      <c r="AQ49" s="70">
        <f t="shared" si="24"/>
        <v>1.9906783755435334E-3</v>
      </c>
    </row>
    <row r="50" spans="1:43" ht="14.25" x14ac:dyDescent="0.2">
      <c r="A50" s="7" t="s">
        <v>43</v>
      </c>
      <c r="B50" s="57">
        <v>1027778</v>
      </c>
      <c r="C50" s="57">
        <v>537770</v>
      </c>
      <c r="D50" s="66">
        <f t="shared" si="25"/>
        <v>0.5232355625436621</v>
      </c>
      <c r="E50" s="67">
        <f t="shared" si="14"/>
        <v>281380.38846910518</v>
      </c>
      <c r="F50" s="152">
        <f t="shared" si="26"/>
        <v>1.8648990824016845E-4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616422.43645837205</v>
      </c>
      <c r="AN50" s="69">
        <f t="shared" si="32"/>
        <v>3394212.2807681672</v>
      </c>
      <c r="AO50" s="69">
        <f t="shared" si="33"/>
        <v>17679286.830190625</v>
      </c>
      <c r="AP50" s="69">
        <f t="shared" si="23"/>
        <v>21689921.547417164</v>
      </c>
      <c r="AQ50" s="70">
        <f t="shared" si="24"/>
        <v>3.2809898211641759E-3</v>
      </c>
    </row>
    <row r="51" spans="1:43" ht="14.25" x14ac:dyDescent="0.2">
      <c r="A51" s="7" t="s">
        <v>44</v>
      </c>
      <c r="B51" s="57">
        <v>17390315</v>
      </c>
      <c r="C51" s="57">
        <v>6422596</v>
      </c>
      <c r="D51" s="66">
        <f t="shared" si="25"/>
        <v>0.36932027970741188</v>
      </c>
      <c r="E51" s="67">
        <f t="shared" si="14"/>
        <v>2371994.9511677045</v>
      </c>
      <c r="F51" s="152">
        <f t="shared" si="26"/>
        <v>1.5720822733812426E-3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5196349.7350359717</v>
      </c>
      <c r="AN51" s="69">
        <f t="shared" si="32"/>
        <v>16419579.914788175</v>
      </c>
      <c r="AO51" s="69">
        <f t="shared" si="33"/>
        <v>16909966.410121556</v>
      </c>
      <c r="AP51" s="69">
        <f t="shared" si="23"/>
        <v>38525896.059945703</v>
      </c>
      <c r="AQ51" s="70">
        <f t="shared" si="24"/>
        <v>5.8277330578433081E-3</v>
      </c>
    </row>
    <row r="52" spans="1:43" ht="14.25" x14ac:dyDescent="0.2">
      <c r="A52" s="7" t="s">
        <v>45</v>
      </c>
      <c r="B52" s="57">
        <v>172018161</v>
      </c>
      <c r="C52" s="57">
        <v>14837295</v>
      </c>
      <c r="D52" s="66">
        <f t="shared" si="25"/>
        <v>8.6254235679219943E-2</v>
      </c>
      <c r="E52" s="67">
        <f t="shared" si="14"/>
        <v>1279779.5397721117</v>
      </c>
      <c r="F52" s="152">
        <f t="shared" si="26"/>
        <v>8.481968847873384E-4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2803624.0419168966</v>
      </c>
      <c r="AN52" s="69">
        <f t="shared" si="32"/>
        <v>16260012.987372452</v>
      </c>
      <c r="AO52" s="69">
        <f t="shared" si="33"/>
        <v>29463652.080623288</v>
      </c>
      <c r="AP52" s="69">
        <f t="shared" si="23"/>
        <v>48527289.109912634</v>
      </c>
      <c r="AQ52" s="70">
        <f t="shared" si="24"/>
        <v>7.3406232138849828E-3</v>
      </c>
    </row>
    <row r="53" spans="1:43" ht="14.25" x14ac:dyDescent="0.2">
      <c r="A53" s="7" t="s">
        <v>46</v>
      </c>
      <c r="B53" s="57">
        <v>500841317</v>
      </c>
      <c r="C53" s="57">
        <v>260114938.49000001</v>
      </c>
      <c r="D53" s="66">
        <f t="shared" si="25"/>
        <v>0.51935599093155493</v>
      </c>
      <c r="E53" s="67">
        <f t="shared" si="14"/>
        <v>135092251.6355744</v>
      </c>
      <c r="F53" s="152">
        <f t="shared" si="26"/>
        <v>8.9534817079983453E-2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295947757.24389732</v>
      </c>
      <c r="AN53" s="69">
        <f t="shared" si="32"/>
        <v>134047836.20143451</v>
      </c>
      <c r="AO53" s="69">
        <f t="shared" si="33"/>
        <v>57574406.367038421</v>
      </c>
      <c r="AP53" s="69">
        <f t="shared" si="23"/>
        <v>487569999.81237024</v>
      </c>
      <c r="AQ53" s="70">
        <f t="shared" si="24"/>
        <v>7.3753711049263787E-2</v>
      </c>
    </row>
    <row r="54" spans="1:43" ht="14.25" x14ac:dyDescent="0.2">
      <c r="A54" s="7" t="s">
        <v>47</v>
      </c>
      <c r="B54" s="57">
        <v>674465375</v>
      </c>
      <c r="C54" s="57">
        <v>542427021.97000003</v>
      </c>
      <c r="D54" s="66">
        <f t="shared" si="25"/>
        <v>0.804232570085603</v>
      </c>
      <c r="E54" s="67">
        <f t="shared" si="14"/>
        <v>436237477.96281296</v>
      </c>
      <c r="F54" s="152">
        <f t="shared" si="26"/>
        <v>0.2891242267409832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955669193.94532633</v>
      </c>
      <c r="AN54" s="69">
        <f t="shared" si="32"/>
        <v>37306435.41240456</v>
      </c>
      <c r="AO54" s="69">
        <f t="shared" si="33"/>
        <v>24022398.882783491</v>
      </c>
      <c r="AP54" s="69">
        <f t="shared" si="23"/>
        <v>1016998028.2405144</v>
      </c>
      <c r="AQ54" s="70">
        <f t="shared" si="24"/>
        <v>0.15383919999464021</v>
      </c>
    </row>
    <row r="55" spans="1:43" ht="14.25" x14ac:dyDescent="0.2">
      <c r="A55" s="7" t="s">
        <v>48</v>
      </c>
      <c r="B55" s="57">
        <v>224467562</v>
      </c>
      <c r="C55" s="57">
        <v>111644475.52</v>
      </c>
      <c r="D55" s="66">
        <f t="shared" si="25"/>
        <v>0.49737465193300401</v>
      </c>
      <c r="E55" s="67">
        <f t="shared" si="14"/>
        <v>55529132.152002782</v>
      </c>
      <c r="F55" s="152">
        <f t="shared" si="26"/>
        <v>3.6802930069236885E-2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121648147.2706289</v>
      </c>
      <c r="AN55" s="69">
        <f t="shared" si="32"/>
        <v>84608830.88997452</v>
      </c>
      <c r="AO55" s="69">
        <f t="shared" si="33"/>
        <v>61114433.563610405</v>
      </c>
      <c r="AP55" s="69">
        <f t="shared" si="23"/>
        <v>267371411.72421381</v>
      </c>
      <c r="AQ55" s="70">
        <f t="shared" si="24"/>
        <v>4.0444723528375491E-2</v>
      </c>
    </row>
    <row r="56" spans="1:43" ht="14.25" x14ac:dyDescent="0.2">
      <c r="A56" s="7" t="s">
        <v>49</v>
      </c>
      <c r="B56" s="57">
        <v>117015377</v>
      </c>
      <c r="C56" s="57">
        <v>46293828</v>
      </c>
      <c r="D56" s="66">
        <f t="shared" si="25"/>
        <v>0.39562174807162309</v>
      </c>
      <c r="E56" s="67">
        <f t="shared" si="14"/>
        <v>18314845.158287052</v>
      </c>
      <c r="F56" s="152">
        <f t="shared" si="26"/>
        <v>1.2138492705851326E-2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40122488.767793782</v>
      </c>
      <c r="AN56" s="69">
        <f t="shared" si="32"/>
        <v>15098419.02903145</v>
      </c>
      <c r="AO56" s="69">
        <f t="shared" si="33"/>
        <v>18204077.960061137</v>
      </c>
      <c r="AP56" s="69">
        <f t="shared" si="23"/>
        <v>73424985.756886363</v>
      </c>
      <c r="AQ56" s="70">
        <f t="shared" si="24"/>
        <v>1.110684657668372E-2</v>
      </c>
    </row>
    <row r="57" spans="1:43" ht="14.25" x14ac:dyDescent="0.2">
      <c r="A57" s="7" t="s">
        <v>50</v>
      </c>
      <c r="B57" s="57">
        <v>4414294</v>
      </c>
      <c r="C57" s="57">
        <v>1492830</v>
      </c>
      <c r="D57" s="66">
        <f t="shared" si="25"/>
        <v>0.33818091862481292</v>
      </c>
      <c r="E57" s="67">
        <f t="shared" si="14"/>
        <v>504846.62075067946</v>
      </c>
      <c r="F57" s="152">
        <f t="shared" si="26"/>
        <v>3.3459616887795512E-4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1105971.8329839406</v>
      </c>
      <c r="AN57" s="69">
        <f t="shared" si="32"/>
        <v>7413254.1174944108</v>
      </c>
      <c r="AO57" s="69">
        <f t="shared" si="33"/>
        <v>3706934.0631143283</v>
      </c>
      <c r="AP57" s="69">
        <f t="shared" si="23"/>
        <v>12226160.013592679</v>
      </c>
      <c r="AQ57" s="70">
        <f t="shared" si="24"/>
        <v>1.8494260787816823E-3</v>
      </c>
    </row>
    <row r="58" spans="1:43" ht="14.25" x14ac:dyDescent="0.2">
      <c r="A58" s="7" t="s">
        <v>51</v>
      </c>
      <c r="B58" s="57">
        <v>2802949</v>
      </c>
      <c r="C58" s="57">
        <v>556372</v>
      </c>
      <c r="D58" s="66">
        <f t="shared" si="25"/>
        <v>0.19849522770482089</v>
      </c>
      <c r="E58" s="67">
        <f t="shared" si="14"/>
        <v>110437.18682858661</v>
      </c>
      <c r="F58" s="152">
        <f t="shared" si="26"/>
        <v>7.3194229882253428E-5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241935.69477554527</v>
      </c>
      <c r="AN58" s="69">
        <f t="shared" si="32"/>
        <v>4637404.479462699</v>
      </c>
      <c r="AO58" s="69">
        <f t="shared" si="33"/>
        <v>3468671.5298193647</v>
      </c>
      <c r="AP58" s="69">
        <f t="shared" si="23"/>
        <v>8348011.7040576087</v>
      </c>
      <c r="AQ58" s="70">
        <f t="shared" si="24"/>
        <v>1.2627865604813123E-3</v>
      </c>
    </row>
    <row r="59" spans="1:43" ht="15.75" thickBot="1" x14ac:dyDescent="0.3">
      <c r="A59" s="11" t="s">
        <v>52</v>
      </c>
      <c r="B59" s="156">
        <f>SUM(B8:B58)</f>
        <v>5076883085</v>
      </c>
      <c r="C59" s="156">
        <f>SUM(C8:C58)</f>
        <v>2602294879.25</v>
      </c>
      <c r="D59" s="85">
        <f t="shared" si="25"/>
        <v>0.51257727146379617</v>
      </c>
      <c r="E59" s="86">
        <f t="shared" ref="E59:J59" si="34">SUM(E8:E58)</f>
        <v>1508823673.7546856</v>
      </c>
      <c r="F59" s="153">
        <f t="shared" si="34"/>
        <v>1.0000000000000002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3305392995.6602321</v>
      </c>
      <c r="AN59" s="88">
        <f>SUM(AN8:AN58)</f>
        <v>1652696497.8301156</v>
      </c>
      <c r="AO59" s="88">
        <f>SUM(AO8:AO58)</f>
        <v>1652696497.8301151</v>
      </c>
      <c r="AP59" s="88">
        <f>SUM(AP8:AP58)</f>
        <v>6610785991.3204622</v>
      </c>
      <c r="AQ59" s="89">
        <f>SUM(AQ8:AQ58)</f>
        <v>1.0000000000000002</v>
      </c>
    </row>
    <row r="60" spans="1:43" ht="13.5" thickTop="1" x14ac:dyDescent="0.2">
      <c r="K60" s="91"/>
      <c r="V60" s="93"/>
    </row>
    <row r="61" spans="1:43" ht="65.25" customHeight="1" x14ac:dyDescent="0.2">
      <c r="B61" s="251" t="s">
        <v>164</v>
      </c>
      <c r="C61" s="251"/>
      <c r="D61" s="251"/>
      <c r="E61" s="251"/>
      <c r="F61" s="251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54" t="s">
        <v>174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26.25" customHeight="1" x14ac:dyDescent="0.2"/>
    <row r="3" spans="1:14" ht="37.5" customHeight="1" thickBot="1" x14ac:dyDescent="0.25">
      <c r="B3" s="256" t="s">
        <v>128</v>
      </c>
      <c r="C3" s="257"/>
      <c r="E3" s="258" t="s">
        <v>130</v>
      </c>
      <c r="F3" s="258"/>
      <c r="H3" s="146" t="s">
        <v>129</v>
      </c>
    </row>
    <row r="4" spans="1:14" ht="39" customHeight="1" thickBot="1" x14ac:dyDescent="0.25">
      <c r="A4" s="19" t="s">
        <v>0</v>
      </c>
      <c r="B4" s="19" t="s">
        <v>168</v>
      </c>
      <c r="C4" s="150" t="s">
        <v>116</v>
      </c>
      <c r="E4" s="97" t="s">
        <v>177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180</v>
      </c>
      <c r="N4" s="159" t="s">
        <v>115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1.25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87770854.25181818</v>
      </c>
      <c r="K6" s="160">
        <f>+M6*0.35</f>
        <v>87770854.25181818</v>
      </c>
      <c r="L6" s="160">
        <f>+M6*0.3</f>
        <v>75232160.787272736</v>
      </c>
      <c r="M6" s="160">
        <f>'Part 2017'!O25</f>
        <v>250773869.29090911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2931.9746013000004</v>
      </c>
      <c r="F8" s="151">
        <f t="shared" ref="F8:F59" si="1">(E8/E$59)</f>
        <v>5.6845661242353762E-4</v>
      </c>
      <c r="H8" s="165">
        <f>+'COEF Art 14 F I'!AQ8</f>
        <v>4.6552935508087774E-4</v>
      </c>
      <c r="J8" s="166">
        <f t="shared" ref="J8:J39" si="2">+C8*J$6</f>
        <v>45244.086999550775</v>
      </c>
      <c r="K8" s="167">
        <f t="shared" ref="K8:K39" si="3">+F8*K$6</f>
        <v>49893.922477508619</v>
      </c>
      <c r="L8" s="167">
        <f t="shared" ref="L8:L39" si="4">+H8*L$6</f>
        <v>35022.779292639978</v>
      </c>
      <c r="M8" s="167">
        <f>SUM(J8:L8)</f>
        <v>130160.78876969937</v>
      </c>
      <c r="N8" s="168">
        <f>+M8/M$59</f>
        <v>5.1903648947852266E-4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3463.0905732000001</v>
      </c>
      <c r="F9" s="152">
        <f t="shared" si="1"/>
        <v>6.714303510283818E-4</v>
      </c>
      <c r="H9" s="170">
        <f>+'COEF Art 14 F I'!AQ9</f>
        <v>2.5526072635827187E-3</v>
      </c>
      <c r="J9" s="171">
        <f t="shared" si="2"/>
        <v>41815.205832476066</v>
      </c>
      <c r="K9" s="172">
        <f t="shared" si="3"/>
        <v>58932.015480359216</v>
      </c>
      <c r="L9" s="172">
        <f t="shared" si="4"/>
        <v>192038.16008061537</v>
      </c>
      <c r="M9" s="172">
        <f t="shared" ref="M9:M58" si="5">SUM(J9:L9)</f>
        <v>292785.38139345066</v>
      </c>
      <c r="N9" s="173">
        <f t="shared" ref="N9:N58" si="6">+M9/M$59</f>
        <v>1.16752747094956E-3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1255</v>
      </c>
      <c r="F10" s="152">
        <f t="shared" si="1"/>
        <v>2.4332170144830768E-4</v>
      </c>
      <c r="H10" s="170">
        <f>+'COEF Art 14 F I'!AQ10</f>
        <v>2.6690685123560219E-3</v>
      </c>
      <c r="J10" s="171">
        <f t="shared" si="2"/>
        <v>22150.572339302613</v>
      </c>
      <c r="K10" s="172">
        <f t="shared" si="3"/>
        <v>21356.55359412383</v>
      </c>
      <c r="L10" s="172">
        <f t="shared" si="4"/>
        <v>200799.7914738151</v>
      </c>
      <c r="M10" s="172">
        <f t="shared" si="5"/>
        <v>244306.91740724153</v>
      </c>
      <c r="N10" s="173">
        <f t="shared" si="6"/>
        <v>9.7421201857293336E-4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35661.289155999999</v>
      </c>
      <c r="F11" s="152">
        <f t="shared" si="1"/>
        <v>6.9140761380701229E-3</v>
      </c>
      <c r="H11" s="170">
        <f>+'COEF Art 14 F I'!AQ11</f>
        <v>7.3918443389082971E-3</v>
      </c>
      <c r="J11" s="171">
        <f t="shared" si="2"/>
        <v>588961.77366258728</v>
      </c>
      <c r="K11" s="172">
        <f t="shared" si="3"/>
        <v>606854.36900052673</v>
      </c>
      <c r="L11" s="172">
        <f t="shared" si="4"/>
        <v>556104.42181924079</v>
      </c>
      <c r="M11" s="172">
        <f t="shared" si="5"/>
        <v>1751920.5644823548</v>
      </c>
      <c r="N11" s="173">
        <f t="shared" si="6"/>
        <v>6.9860570777812853E-3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19399</v>
      </c>
      <c r="F12" s="152">
        <f t="shared" si="1"/>
        <v>3.7611136943392198E-3</v>
      </c>
      <c r="H12" s="170">
        <f>+'COEF Art 14 F I'!AQ12</f>
        <v>7.4854847492419841E-3</v>
      </c>
      <c r="J12" s="171">
        <f t="shared" si="2"/>
        <v>311925.3197687862</v>
      </c>
      <c r="K12" s="172">
        <f t="shared" si="3"/>
        <v>330116.16189036507</v>
      </c>
      <c r="L12" s="172">
        <f t="shared" si="4"/>
        <v>563149.19222565088</v>
      </c>
      <c r="M12" s="172">
        <f t="shared" si="5"/>
        <v>1205190.673884802</v>
      </c>
      <c r="N12" s="173">
        <f t="shared" si="6"/>
        <v>4.8058861846037304E-3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613751.41155099997</v>
      </c>
      <c r="F13" s="152">
        <f t="shared" si="1"/>
        <v>0.11899524918317915</v>
      </c>
      <c r="H13" s="170">
        <f>+'COEF Art 14 F I'!AQ13</f>
        <v>6.211616772616519E-2</v>
      </c>
      <c r="J13" s="171">
        <f t="shared" si="2"/>
        <v>10238759.175725926</v>
      </c>
      <c r="K13" s="172">
        <f t="shared" si="3"/>
        <v>10444314.672715604</v>
      </c>
      <c r="L13" s="172">
        <f t="shared" si="4"/>
        <v>4673133.5178640615</v>
      </c>
      <c r="M13" s="172">
        <f t="shared" si="5"/>
        <v>25356207.36630559</v>
      </c>
      <c r="N13" s="173">
        <f t="shared" si="6"/>
        <v>0.10111184007330218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16133.351920000001</v>
      </c>
      <c r="F14" s="152">
        <f t="shared" si="1"/>
        <v>3.1279638559671089E-3</v>
      </c>
      <c r="H14" s="170">
        <f>+'COEF Art 14 F I'!AQ14</f>
        <v>1.0548897573307197E-2</v>
      </c>
      <c r="J14" s="171">
        <f t="shared" si="2"/>
        <v>276916.4430529534</v>
      </c>
      <c r="K14" s="172">
        <f t="shared" si="3"/>
        <v>274544.05970704433</v>
      </c>
      <c r="L14" s="172">
        <f t="shared" si="4"/>
        <v>793616.35836351826</v>
      </c>
      <c r="M14" s="172">
        <f t="shared" si="5"/>
        <v>1345076.861123516</v>
      </c>
      <c r="N14" s="173">
        <f t="shared" si="6"/>
        <v>5.3637042205667987E-3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4126.4669183999995</v>
      </c>
      <c r="F15" s="152">
        <f t="shared" si="1"/>
        <v>8.0004697335079114E-4</v>
      </c>
      <c r="H15" s="170">
        <f>+'COEF Art 14 F I'!AQ15</f>
        <v>1.3295130586116104E-3</v>
      </c>
      <c r="J15" s="171">
        <f t="shared" si="2"/>
        <v>68183.302007280567</v>
      </c>
      <c r="K15" s="172">
        <f t="shared" si="3"/>
        <v>70220.806292580557</v>
      </c>
      <c r="L15" s="172">
        <f t="shared" si="4"/>
        <v>100022.14019424743</v>
      </c>
      <c r="M15" s="172">
        <f t="shared" si="5"/>
        <v>238426.24849410856</v>
      </c>
      <c r="N15" s="173">
        <f t="shared" si="6"/>
        <v>9.5076193212747866E-4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97888.098106999998</v>
      </c>
      <c r="F16" s="152">
        <f t="shared" si="1"/>
        <v>1.8978723970465423E-2</v>
      </c>
      <c r="H16" s="170">
        <f>+'COEF Art 14 F I'!AQ16</f>
        <v>1.2094446800717059E-2</v>
      </c>
      <c r="J16" s="171">
        <f t="shared" si="2"/>
        <v>1637873.6670765758</v>
      </c>
      <c r="K16" s="172">
        <f t="shared" si="3"/>
        <v>1665778.8154972086</v>
      </c>
      <c r="L16" s="172">
        <f t="shared" si="4"/>
        <v>909891.36634466215</v>
      </c>
      <c r="M16" s="172">
        <f t="shared" si="5"/>
        <v>4213543.8489184463</v>
      </c>
      <c r="N16" s="173">
        <f t="shared" si="6"/>
        <v>1.6802164678611481E-2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22043.010046399999</v>
      </c>
      <c r="F17" s="152">
        <f t="shared" si="1"/>
        <v>4.2737392107826191E-3</v>
      </c>
      <c r="H17" s="170">
        <f>+'COEF Art 14 F I'!AQ17</f>
        <v>2.0727968195481941E-3</v>
      </c>
      <c r="J17" s="171">
        <f t="shared" si="2"/>
        <v>656733.60992981889</v>
      </c>
      <c r="K17" s="172">
        <f t="shared" si="3"/>
        <v>375109.74137988174</v>
      </c>
      <c r="L17" s="172">
        <f t="shared" si="4"/>
        <v>155940.9836075973</v>
      </c>
      <c r="M17" s="172">
        <f t="shared" si="5"/>
        <v>1187784.3349172981</v>
      </c>
      <c r="N17" s="173">
        <f t="shared" si="6"/>
        <v>4.7364756873429026E-3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8030.0073199999988</v>
      </c>
      <c r="F18" s="152">
        <f t="shared" si="1"/>
        <v>1.5568725448165458E-3</v>
      </c>
      <c r="H18" s="170">
        <f>+'COEF Art 14 F I'!AQ18</f>
        <v>3.7825442965914728E-3</v>
      </c>
      <c r="J18" s="171">
        <f t="shared" si="2"/>
        <v>132989.15606499254</v>
      </c>
      <c r="K18" s="172">
        <f t="shared" si="3"/>
        <v>136648.0332197503</v>
      </c>
      <c r="L18" s="172">
        <f t="shared" si="4"/>
        <v>284568.98070615111</v>
      </c>
      <c r="M18" s="172">
        <f t="shared" si="5"/>
        <v>554206.16999089392</v>
      </c>
      <c r="N18" s="173">
        <f t="shared" si="6"/>
        <v>2.2099837258083275E-3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11368.887890800001</v>
      </c>
      <c r="F19" s="152">
        <f t="shared" si="1"/>
        <v>2.2042208328004131E-3</v>
      </c>
      <c r="H19" s="170">
        <f>+'COEF Art 14 F I'!AQ19</f>
        <v>7.0965877972094795E-3</v>
      </c>
      <c r="J19" s="171">
        <f t="shared" si="2"/>
        <v>185759.63722627232</v>
      </c>
      <c r="K19" s="172">
        <f t="shared" si="3"/>
        <v>193466.34545454633</v>
      </c>
      <c r="L19" s="172">
        <f t="shared" si="4"/>
        <v>533891.63420066121</v>
      </c>
      <c r="M19" s="172">
        <f t="shared" si="5"/>
        <v>913117.61688147986</v>
      </c>
      <c r="N19" s="173">
        <f t="shared" si="6"/>
        <v>3.6411992184968113E-3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33301.485220599992</v>
      </c>
      <c r="F20" s="152">
        <f t="shared" si="1"/>
        <v>6.4565530236112053E-3</v>
      </c>
      <c r="H20" s="170">
        <f>+'COEF Art 14 F I'!AQ20</f>
        <v>3.5996517023183529E-3</v>
      </c>
      <c r="J20" s="171">
        <f t="shared" si="2"/>
        <v>732323.29525798082</v>
      </c>
      <c r="K20" s="172">
        <f t="shared" si="3"/>
        <v>566697.17440451507</v>
      </c>
      <c r="L20" s="172">
        <f t="shared" si="4"/>
        <v>270809.57564699434</v>
      </c>
      <c r="M20" s="172">
        <f t="shared" si="5"/>
        <v>1569830.0453094903</v>
      </c>
      <c r="N20" s="173">
        <f t="shared" si="6"/>
        <v>6.259942671652188E-3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37317.287366000004</v>
      </c>
      <c r="F21" s="152">
        <f t="shared" si="1"/>
        <v>7.2351441078331137E-3</v>
      </c>
      <c r="H21" s="170">
        <f>+'COEF Art 14 F I'!AQ21</f>
        <v>2.3781809759754819E-2</v>
      </c>
      <c r="J21" s="171">
        <f t="shared" si="2"/>
        <v>584795.68304459145</v>
      </c>
      <c r="K21" s="172">
        <f t="shared" si="3"/>
        <v>635034.77897952136</v>
      </c>
      <c r="L21" s="172">
        <f t="shared" si="4"/>
        <v>1789156.9356582065</v>
      </c>
      <c r="M21" s="172">
        <f t="shared" si="5"/>
        <v>3008987.3976823194</v>
      </c>
      <c r="N21" s="173">
        <f t="shared" si="6"/>
        <v>1.1998807555948968E-2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1802.0827136999999</v>
      </c>
      <c r="F22" s="152">
        <f t="shared" si="1"/>
        <v>3.4939110123351994E-4</v>
      </c>
      <c r="H22" s="170">
        <f>+'COEF Art 14 F I'!AQ22</f>
        <v>3.0438851629950811E-3</v>
      </c>
      <c r="J22" s="171">
        <f t="shared" si="2"/>
        <v>27979.670323329618</v>
      </c>
      <c r="K22" s="172">
        <f t="shared" si="3"/>
        <v>30666.35542324953</v>
      </c>
      <c r="L22" s="172">
        <f t="shared" si="4"/>
        <v>228998.05800043981</v>
      </c>
      <c r="M22" s="172">
        <f t="shared" si="5"/>
        <v>287644.08374701894</v>
      </c>
      <c r="N22" s="173">
        <f t="shared" si="6"/>
        <v>1.147025742994533E-3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3583.0576279000002</v>
      </c>
      <c r="F23" s="152">
        <f t="shared" si="1"/>
        <v>6.9468978359200429E-4</v>
      </c>
      <c r="H23" s="170">
        <f>+'COEF Art 14 F I'!AQ23</f>
        <v>1.1916199246395807E-3</v>
      </c>
      <c r="J23" s="171">
        <f t="shared" si="2"/>
        <v>49050.145095003696</v>
      </c>
      <c r="K23" s="172">
        <f t="shared" si="3"/>
        <v>60973.515745880919</v>
      </c>
      <c r="L23" s="172">
        <f t="shared" si="4"/>
        <v>89648.14176780275</v>
      </c>
      <c r="M23" s="172">
        <f t="shared" si="5"/>
        <v>199671.80260868737</v>
      </c>
      <c r="N23" s="173">
        <f t="shared" si="6"/>
        <v>7.9622252180134028E-4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41702.584602000003</v>
      </c>
      <c r="F24" s="152">
        <f t="shared" si="1"/>
        <v>8.0853735778092725E-3</v>
      </c>
      <c r="H24" s="170">
        <f>+'COEF Art 14 F I'!AQ24</f>
        <v>1.7640535009713867E-2</v>
      </c>
      <c r="J24" s="171">
        <f t="shared" si="2"/>
        <v>705149.4120089137</v>
      </c>
      <c r="K24" s="172">
        <f t="shared" si="3"/>
        <v>709660.1458693993</v>
      </c>
      <c r="L24" s="172">
        <f t="shared" si="4"/>
        <v>1327135.5662243075</v>
      </c>
      <c r="M24" s="172">
        <f t="shared" si="5"/>
        <v>2741945.1241026204</v>
      </c>
      <c r="N24" s="173">
        <f t="shared" si="6"/>
        <v>1.0933934751079823E-2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194434.23274900002</v>
      </c>
      <c r="F25" s="152">
        <f t="shared" si="1"/>
        <v>3.7697265603412709E-2</v>
      </c>
      <c r="H25" s="170">
        <f>+'COEF Art 14 F I'!AQ25</f>
        <v>1.9985609399161049E-2</v>
      </c>
      <c r="J25" s="171">
        <f t="shared" si="2"/>
        <v>4241011.6714963531</v>
      </c>
      <c r="K25" s="172">
        <f t="shared" si="3"/>
        <v>3308721.2049692157</v>
      </c>
      <c r="L25" s="172">
        <f t="shared" si="4"/>
        <v>1503560.5797493134</v>
      </c>
      <c r="M25" s="172">
        <f t="shared" si="5"/>
        <v>9053293.4562148824</v>
      </c>
      <c r="N25" s="173">
        <f t="shared" si="6"/>
        <v>3.6101422695331342E-2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5746.7252132000003</v>
      </c>
      <c r="F26" s="152">
        <f t="shared" si="1"/>
        <v>1.1141856228141138E-3</v>
      </c>
      <c r="H26" s="170">
        <f>+'COEF Art 14 F I'!AQ26</f>
        <v>2.6981065416128397E-3</v>
      </c>
      <c r="J26" s="171">
        <f t="shared" si="2"/>
        <v>93934.199572011639</v>
      </c>
      <c r="K26" s="172">
        <f t="shared" si="3"/>
        <v>97793.023909488853</v>
      </c>
      <c r="L26" s="172">
        <f t="shared" si="4"/>
        <v>202984.38515980952</v>
      </c>
      <c r="M26" s="172">
        <f t="shared" si="5"/>
        <v>394711.60864131001</v>
      </c>
      <c r="N26" s="173">
        <f t="shared" si="6"/>
        <v>1.5739742332700004E-3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411504.391833</v>
      </c>
      <c r="F27" s="152">
        <f t="shared" si="1"/>
        <v>7.9783226114945538E-2</v>
      </c>
      <c r="H27" s="170">
        <f>+'COEF Art 14 F I'!AQ27</f>
        <v>4.9270198346180259E-2</v>
      </c>
      <c r="J27" s="171">
        <f t="shared" si="2"/>
        <v>7288909.8520973893</v>
      </c>
      <c r="K27" s="172">
        <f t="shared" si="3"/>
        <v>7002641.9110747389</v>
      </c>
      <c r="L27" s="172">
        <f t="shared" si="4"/>
        <v>3706703.4840006526</v>
      </c>
      <c r="M27" s="172">
        <f t="shared" si="5"/>
        <v>17998255.24717278</v>
      </c>
      <c r="N27" s="173">
        <f t="shared" si="6"/>
        <v>7.1770855943104589E-2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14985.035159000001</v>
      </c>
      <c r="F28" s="152">
        <f t="shared" si="1"/>
        <v>2.9053260965343363E-3</v>
      </c>
      <c r="H28" s="170">
        <f>+'COEF Art 14 F I'!AQ28</f>
        <v>6.5665666369899255E-3</v>
      </c>
      <c r="J28" s="171">
        <f t="shared" si="2"/>
        <v>253651.48433435152</v>
      </c>
      <c r="K28" s="172">
        <f t="shared" si="3"/>
        <v>255002.95337291906</v>
      </c>
      <c r="L28" s="172">
        <f t="shared" si="4"/>
        <v>494016.99705436686</v>
      </c>
      <c r="M28" s="172">
        <f t="shared" si="5"/>
        <v>1002671.4347616375</v>
      </c>
      <c r="N28" s="173">
        <f t="shared" si="6"/>
        <v>3.9983090646437836E-3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1218.5427713999998</v>
      </c>
      <c r="F29" s="152">
        <f t="shared" si="1"/>
        <v>2.3625330711122246E-4</v>
      </c>
      <c r="H29" s="170">
        <f>+'COEF Art 14 F I'!AQ29</f>
        <v>5.5449964152542921E-4</v>
      </c>
      <c r="J29" s="171">
        <f t="shared" si="2"/>
        <v>17898.759692129977</v>
      </c>
      <c r="K29" s="172">
        <f t="shared" si="3"/>
        <v>20736.154584969147</v>
      </c>
      <c r="L29" s="172">
        <f t="shared" si="4"/>
        <v>41716.206187726188</v>
      </c>
      <c r="M29" s="172">
        <f t="shared" si="5"/>
        <v>80351.120464825304</v>
      </c>
      <c r="N29" s="173">
        <f t="shared" si="6"/>
        <v>3.2041265181267486E-4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6237.1246219000004</v>
      </c>
      <c r="F30" s="152">
        <f t="shared" si="1"/>
        <v>1.2092651594787576E-3</v>
      </c>
      <c r="H30" s="170">
        <f>+'COEF Art 14 F I'!AQ30</f>
        <v>5.2247775399462681E-3</v>
      </c>
      <c r="J30" s="171">
        <f t="shared" si="2"/>
        <v>103055.02347643035</v>
      </c>
      <c r="K30" s="172">
        <f t="shared" si="3"/>
        <v>106138.2360644117</v>
      </c>
      <c r="L30" s="172">
        <f t="shared" si="4"/>
        <v>393071.30396296893</v>
      </c>
      <c r="M30" s="172">
        <f t="shared" si="5"/>
        <v>602264.5635038109</v>
      </c>
      <c r="N30" s="173">
        <f t="shared" si="6"/>
        <v>2.4016240815152735E-3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78128.591486200006</v>
      </c>
      <c r="F31" s="152">
        <f t="shared" si="1"/>
        <v>1.5147714591380042E-2</v>
      </c>
      <c r="H31" s="170">
        <f>+'COEF Art 14 F I'!AQ31</f>
        <v>4.5418334435631405E-3</v>
      </c>
      <c r="J31" s="171">
        <f t="shared" si="2"/>
        <v>1153715.646285627</v>
      </c>
      <c r="K31" s="172">
        <f t="shared" si="3"/>
        <v>1329527.8496481571</v>
      </c>
      <c r="L31" s="172">
        <f t="shared" si="4"/>
        <v>341691.94389515481</v>
      </c>
      <c r="M31" s="172">
        <f t="shared" si="5"/>
        <v>2824935.4398289388</v>
      </c>
      <c r="N31" s="173">
        <f t="shared" si="6"/>
        <v>1.1264871606506516E-2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706989.00936000003</v>
      </c>
      <c r="F32" s="152">
        <f t="shared" si="1"/>
        <v>0.1370723256276723</v>
      </c>
      <c r="H32" s="170">
        <f>+'COEF Art 14 F I'!AQ32</f>
        <v>8.2551587171140306E-2</v>
      </c>
      <c r="J32" s="171">
        <f t="shared" si="2"/>
        <v>11707571.856859885</v>
      </c>
      <c r="K32" s="172">
        <f t="shared" si="3"/>
        <v>12030955.114624187</v>
      </c>
      <c r="L32" s="172">
        <f t="shared" si="4"/>
        <v>6210534.2793037891</v>
      </c>
      <c r="M32" s="172">
        <f t="shared" si="5"/>
        <v>29949061.250787862</v>
      </c>
      <c r="N32" s="173">
        <f t="shared" si="6"/>
        <v>0.11942656280525617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2106</v>
      </c>
      <c r="F33" s="152">
        <f t="shared" si="1"/>
        <v>4.0831514203198087E-4</v>
      </c>
      <c r="H33" s="170">
        <f>+'COEF Art 14 F I'!AQ33</f>
        <v>1.3999068626565584E-3</v>
      </c>
      <c r="J33" s="171">
        <f t="shared" si="2"/>
        <v>30242.731893598928</v>
      </c>
      <c r="K33" s="172">
        <f t="shared" si="3"/>
        <v>35838.168820099432</v>
      </c>
      <c r="L33" s="172">
        <f t="shared" si="4"/>
        <v>105318.01817858474</v>
      </c>
      <c r="M33" s="172">
        <f t="shared" si="5"/>
        <v>171398.91889228311</v>
      </c>
      <c r="N33" s="173">
        <f t="shared" si="6"/>
        <v>6.8347997890263654E-4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18007</v>
      </c>
      <c r="F34" s="152">
        <f t="shared" si="1"/>
        <v>3.4912301816571126E-3</v>
      </c>
      <c r="H34" s="170">
        <f>+'COEF Art 14 F I'!AQ34</f>
        <v>3.4067795575999202E-3</v>
      </c>
      <c r="J34" s="171">
        <f t="shared" si="2"/>
        <v>237209.9991382283</v>
      </c>
      <c r="K34" s="172">
        <f t="shared" si="3"/>
        <v>306428.25543377514</v>
      </c>
      <c r="L34" s="172">
        <f t="shared" si="4"/>
        <v>256299.38744415107</v>
      </c>
      <c r="M34" s="172">
        <f t="shared" si="5"/>
        <v>799937.64201615448</v>
      </c>
      <c r="N34" s="173">
        <f t="shared" si="6"/>
        <v>3.1898763785799E-3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1745.8606392699999</v>
      </c>
      <c r="F35" s="152">
        <f t="shared" si="1"/>
        <v>3.3849066234167851E-4</v>
      </c>
      <c r="H35" s="170">
        <f>+'COEF Art 14 F I'!AQ35</f>
        <v>2.1350686696044244E-3</v>
      </c>
      <c r="J35" s="171">
        <f t="shared" si="2"/>
        <v>25905.197217249421</v>
      </c>
      <c r="K35" s="172">
        <f t="shared" si="3"/>
        <v>29709.614589992867</v>
      </c>
      <c r="L35" s="172">
        <f t="shared" si="4"/>
        <v>160625.82944354854</v>
      </c>
      <c r="M35" s="172">
        <f t="shared" si="5"/>
        <v>216240.64125079082</v>
      </c>
      <c r="N35" s="173">
        <f t="shared" si="6"/>
        <v>8.6229335561250925E-4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7295.2337858000001</v>
      </c>
      <c r="F36" s="152">
        <f t="shared" si="1"/>
        <v>1.4144133045609841E-3</v>
      </c>
      <c r="H36" s="170">
        <f>+'COEF Art 14 F I'!AQ36</f>
        <v>2.3774781095250923E-3</v>
      </c>
      <c r="J36" s="171">
        <f t="shared" si="2"/>
        <v>118656.43278662027</v>
      </c>
      <c r="K36" s="172">
        <f t="shared" si="3"/>
        <v>124144.26400645466</v>
      </c>
      <c r="L36" s="172">
        <f t="shared" si="4"/>
        <v>178862.81540401297</v>
      </c>
      <c r="M36" s="172">
        <f t="shared" si="5"/>
        <v>421663.51219708787</v>
      </c>
      <c r="N36" s="173">
        <f t="shared" si="6"/>
        <v>1.6814491613077077E-3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3663.783019</v>
      </c>
      <c r="F37" s="152">
        <f t="shared" si="1"/>
        <v>7.103409704545796E-4</v>
      </c>
      <c r="H37" s="170">
        <f>+'COEF Art 14 F I'!AQ37</f>
        <v>2.7375855643293067E-3</v>
      </c>
      <c r="J37" s="171">
        <f t="shared" si="2"/>
        <v>61222.673238118914</v>
      </c>
      <c r="K37" s="172">
        <f t="shared" si="3"/>
        <v>62347.233786863988</v>
      </c>
      <c r="L37" s="172">
        <f t="shared" si="4"/>
        <v>205954.47734453916</v>
      </c>
      <c r="M37" s="172">
        <f t="shared" si="5"/>
        <v>329524.3843695221</v>
      </c>
      <c r="N37" s="173">
        <f t="shared" si="6"/>
        <v>1.3140299876589566E-3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345867.092481</v>
      </c>
      <c r="F38" s="152">
        <f t="shared" si="1"/>
        <v>6.7057346149367411E-2</v>
      </c>
      <c r="H38" s="170">
        <f>+'COEF Art 14 F I'!AQ38</f>
        <v>2.2572073543709239E-2</v>
      </c>
      <c r="J38" s="171">
        <f t="shared" si="2"/>
        <v>5717333.6023862036</v>
      </c>
      <c r="K38" s="172">
        <f t="shared" si="3"/>
        <v>5885680.5553898485</v>
      </c>
      <c r="L38" s="172">
        <f t="shared" si="4"/>
        <v>1698145.8661424785</v>
      </c>
      <c r="M38" s="172">
        <f t="shared" si="5"/>
        <v>13301160.02391853</v>
      </c>
      <c r="N38" s="173">
        <f t="shared" si="6"/>
        <v>5.3040454579773529E-2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6100.0038943</v>
      </c>
      <c r="F39" s="152">
        <f t="shared" si="1"/>
        <v>1.1826799413564772E-3</v>
      </c>
      <c r="H39" s="170">
        <f>+'COEF Art 14 F I'!AQ39</f>
        <v>4.4551813406259223E-3</v>
      </c>
      <c r="J39" s="171">
        <f t="shared" si="2"/>
        <v>89802.39776568659</v>
      </c>
      <c r="K39" s="172">
        <f t="shared" si="3"/>
        <v>103804.82875934824</v>
      </c>
      <c r="L39" s="172">
        <f t="shared" si="4"/>
        <v>335172.91895442671</v>
      </c>
      <c r="M39" s="172">
        <f t="shared" si="5"/>
        <v>528780.14547946153</v>
      </c>
      <c r="N39" s="173">
        <f t="shared" si="6"/>
        <v>2.108593478956344E-3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86372.521023999987</v>
      </c>
      <c r="F40" s="152">
        <f t="shared" si="1"/>
        <v>1.6746062768079207E-2</v>
      </c>
      <c r="H40" s="170">
        <f>+'COEF Art 14 F I'!AQ40</f>
        <v>1.7479801505776046E-2</v>
      </c>
      <c r="J40" s="171">
        <f t="shared" ref="J40:J58" si="7">+C40*J$6</f>
        <v>1369032.2391720833</v>
      </c>
      <c r="K40" s="172">
        <f t="shared" ref="K40:K58" si="8">+F40*K$6</f>
        <v>1469816.234508879</v>
      </c>
      <c r="L40" s="172">
        <f t="shared" ref="L40:L58" si="9">+H40*L$6</f>
        <v>1315043.2374121556</v>
      </c>
      <c r="M40" s="172">
        <f t="shared" si="5"/>
        <v>4153891.7110931179</v>
      </c>
      <c r="N40" s="173">
        <f t="shared" si="6"/>
        <v>1.6564292455345152E-2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5777</v>
      </c>
      <c r="F41" s="152">
        <f t="shared" si="1"/>
        <v>1.1200553539975088E-3</v>
      </c>
      <c r="H41" s="170">
        <f>+'COEF Art 14 F I'!AQ41</f>
        <v>3.938248911597093E-3</v>
      </c>
      <c r="J41" s="171">
        <f t="shared" si="7"/>
        <v>96523.004853153034</v>
      </c>
      <c r="K41" s="172">
        <f t="shared" si="8"/>
        <v>98308.215229683963</v>
      </c>
      <c r="L41" s="172">
        <f t="shared" si="9"/>
        <v>296282.97533757437</v>
      </c>
      <c r="M41" s="172">
        <f t="shared" si="5"/>
        <v>491114.19542041136</v>
      </c>
      <c r="N41" s="173">
        <f t="shared" si="6"/>
        <v>1.9583946158708283E-3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806.01252710000017</v>
      </c>
      <c r="F42" s="152">
        <f t="shared" si="1"/>
        <v>1.5627118683874284E-4</v>
      </c>
      <c r="H42" s="170">
        <f>+'COEF Art 14 F I'!AQ42</f>
        <v>3.8204716589878189E-3</v>
      </c>
      <c r="J42" s="171">
        <f t="shared" si="7"/>
        <v>16372.907572781731</v>
      </c>
      <c r="K42" s="172">
        <f t="shared" si="8"/>
        <v>13716.055563781945</v>
      </c>
      <c r="L42" s="172">
        <f t="shared" si="9"/>
        <v>287422.33813219023</v>
      </c>
      <c r="M42" s="172">
        <f t="shared" si="5"/>
        <v>317511.30126875389</v>
      </c>
      <c r="N42" s="173">
        <f t="shared" si="6"/>
        <v>1.2661259411379353E-3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7305.1608283999994</v>
      </c>
      <c r="F43" s="152">
        <f t="shared" si="1"/>
        <v>1.4163379777847145E-3</v>
      </c>
      <c r="H43" s="170">
        <f>+'COEF Art 14 F I'!AQ43</f>
        <v>3.8774026718828621E-3</v>
      </c>
      <c r="J43" s="171">
        <f t="shared" si="7"/>
        <v>119942.26322427328</v>
      </c>
      <c r="K43" s="172">
        <f t="shared" si="8"/>
        <v>124313.19421945707</v>
      </c>
      <c r="L43" s="172">
        <f t="shared" si="9"/>
        <v>291705.3812480924</v>
      </c>
      <c r="M43" s="172">
        <f t="shared" si="5"/>
        <v>535960.83869182272</v>
      </c>
      <c r="N43" s="173">
        <f t="shared" si="6"/>
        <v>2.137227615490048E-3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5701.1150098999997</v>
      </c>
      <c r="F44" s="152">
        <f t="shared" si="1"/>
        <v>1.1053426329572537E-3</v>
      </c>
      <c r="H44" s="170">
        <f>+'COEF Art 14 F I'!AQ44</f>
        <v>4.9259669399042971E-3</v>
      </c>
      <c r="J44" s="171">
        <f t="shared" si="7"/>
        <v>91311.105479199483</v>
      </c>
      <c r="K44" s="172">
        <f t="shared" si="8"/>
        <v>97016.867135612076</v>
      </c>
      <c r="L44" s="172">
        <f t="shared" si="9"/>
        <v>370591.13685566996</v>
      </c>
      <c r="M44" s="172">
        <f t="shared" si="5"/>
        <v>558919.10947048152</v>
      </c>
      <c r="N44" s="173">
        <f t="shared" si="6"/>
        <v>2.2287773086202608E-3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64649.761478</v>
      </c>
      <c r="F45" s="152">
        <f t="shared" si="1"/>
        <v>1.2534414311596987E-2</v>
      </c>
      <c r="H45" s="170">
        <f>+'COEF Art 14 F I'!AQ45</f>
        <v>1.2421704184447482E-2</v>
      </c>
      <c r="J45" s="171">
        <f t="shared" si="7"/>
        <v>1042877.062559937</v>
      </c>
      <c r="K45" s="172">
        <f t="shared" si="8"/>
        <v>1100156.2516750831</v>
      </c>
      <c r="L45" s="172">
        <f t="shared" si="9"/>
        <v>934511.64645629155</v>
      </c>
      <c r="M45" s="172">
        <f t="shared" si="5"/>
        <v>3077544.9606913114</v>
      </c>
      <c r="N45" s="173">
        <f t="shared" si="6"/>
        <v>1.2272191554061873E-2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1193631.0664399997</v>
      </c>
      <c r="F46" s="152">
        <f t="shared" si="1"/>
        <v>0.23142338006991134</v>
      </c>
      <c r="H46" s="170">
        <f>+'COEF Art 14 F I'!AQ46</f>
        <v>0.26861063237593003</v>
      </c>
      <c r="J46" s="171">
        <f t="shared" si="7"/>
        <v>19016077.764827106</v>
      </c>
      <c r="K46" s="172">
        <f t="shared" si="8"/>
        <v>20312227.762579311</v>
      </c>
      <c r="L46" s="172">
        <f t="shared" si="9"/>
        <v>20208158.284076974</v>
      </c>
      <c r="M46" s="172">
        <f t="shared" si="5"/>
        <v>59536463.811483391</v>
      </c>
      <c r="N46" s="173">
        <f t="shared" si="6"/>
        <v>0.23741095505616008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1117.6400546900002</v>
      </c>
      <c r="F47" s="152">
        <f t="shared" si="1"/>
        <v>2.1669010335772948E-4</v>
      </c>
      <c r="H47" s="170">
        <f>+'COEF Art 14 F I'!AQ47</f>
        <v>1.0314370348057814E-3</v>
      </c>
      <c r="J47" s="171">
        <f t="shared" si="7"/>
        <v>16647.218066147707</v>
      </c>
      <c r="K47" s="172">
        <f t="shared" si="8"/>
        <v>19019.07547962269</v>
      </c>
      <c r="L47" s="172">
        <f t="shared" si="9"/>
        <v>77597.236844456376</v>
      </c>
      <c r="M47" s="172">
        <f t="shared" si="5"/>
        <v>113263.53039022678</v>
      </c>
      <c r="N47" s="173">
        <f t="shared" si="6"/>
        <v>4.5165603063226619E-4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28561.681095600004</v>
      </c>
      <c r="F48" s="152">
        <f t="shared" si="1"/>
        <v>5.5375911078927153E-3</v>
      </c>
      <c r="H48" s="170">
        <f>+'COEF Art 14 F I'!AQ48</f>
        <v>3.857374241094932E-3</v>
      </c>
      <c r="J48" s="171">
        <f t="shared" si="7"/>
        <v>1494443.5678578408</v>
      </c>
      <c r="K48" s="172">
        <f t="shared" si="8"/>
        <v>486039.10203701589</v>
      </c>
      <c r="L48" s="172">
        <f t="shared" si="9"/>
        <v>290198.59912273806</v>
      </c>
      <c r="M48" s="172">
        <f t="shared" si="5"/>
        <v>2270681.2690175949</v>
      </c>
      <c r="N48" s="173">
        <f t="shared" si="6"/>
        <v>9.0546964699240694E-3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5070</v>
      </c>
      <c r="F49" s="152">
        <f t="shared" si="1"/>
        <v>9.8298089748439848E-4</v>
      </c>
      <c r="H49" s="170">
        <f>+'COEF Art 14 F I'!AQ49</f>
        <v>1.9906783755435334E-3</v>
      </c>
      <c r="J49" s="171">
        <f t="shared" si="7"/>
        <v>76618.349678284358</v>
      </c>
      <c r="K49" s="172">
        <f t="shared" si="8"/>
        <v>86277.073085424563</v>
      </c>
      <c r="L49" s="172">
        <f t="shared" si="9"/>
        <v>149763.035624638</v>
      </c>
      <c r="M49" s="172">
        <f t="shared" si="5"/>
        <v>312658.45838834695</v>
      </c>
      <c r="N49" s="173">
        <f t="shared" si="6"/>
        <v>1.2467744716481957E-3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2739</v>
      </c>
      <c r="F50" s="152">
        <f t="shared" si="1"/>
        <v>5.310423428421632E-4</v>
      </c>
      <c r="H50" s="170">
        <f>+'COEF Art 14 F I'!AQ50</f>
        <v>3.2809898211641759E-3</v>
      </c>
      <c r="J50" s="171">
        <f t="shared" si="7"/>
        <v>45261.231405386148</v>
      </c>
      <c r="K50" s="172">
        <f t="shared" si="8"/>
        <v>46610.040075143566</v>
      </c>
      <c r="L50" s="172">
        <f t="shared" si="9"/>
        <v>246835.95376722849</v>
      </c>
      <c r="M50" s="172">
        <f t="shared" si="5"/>
        <v>338707.22524775821</v>
      </c>
      <c r="N50" s="173">
        <f t="shared" si="6"/>
        <v>1.350648000947987E-3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37641</v>
      </c>
      <c r="F51" s="152">
        <f t="shared" si="1"/>
        <v>7.29790610694482E-3</v>
      </c>
      <c r="H51" s="170">
        <f>+'COEF Art 14 F I'!AQ51</f>
        <v>5.8277330578433081E-3</v>
      </c>
      <c r="J51" s="171">
        <f t="shared" si="7"/>
        <v>607872.05329900421</v>
      </c>
      <c r="K51" s="172">
        <f t="shared" si="8"/>
        <v>640543.45325610763</v>
      </c>
      <c r="L51" s="172">
        <f t="shared" si="9"/>
        <v>438432.95043297234</v>
      </c>
      <c r="M51" s="172">
        <f t="shared" si="5"/>
        <v>1686848.4569880841</v>
      </c>
      <c r="N51" s="173">
        <f t="shared" si="6"/>
        <v>6.7265718783134573E-3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36902.651625400002</v>
      </c>
      <c r="F52" s="152">
        <f t="shared" si="1"/>
        <v>7.1547537700768805E-3</v>
      </c>
      <c r="H52" s="170">
        <f>+'COEF Art 14 F I'!AQ52</f>
        <v>7.3406232138849828E-3</v>
      </c>
      <c r="J52" s="171">
        <f t="shared" si="7"/>
        <v>929089.64103056293</v>
      </c>
      <c r="K52" s="172">
        <f t="shared" si="8"/>
        <v>627978.85036106454</v>
      </c>
      <c r="L52" s="172">
        <f t="shared" si="9"/>
        <v>552250.94590578182</v>
      </c>
      <c r="M52" s="172">
        <f t="shared" si="5"/>
        <v>2109319.4372974094</v>
      </c>
      <c r="N52" s="173">
        <f t="shared" si="6"/>
        <v>8.4112409449267726E-3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452452.33350000001</v>
      </c>
      <c r="F53" s="152">
        <f t="shared" si="1"/>
        <v>8.7722288136635171E-2</v>
      </c>
      <c r="H53" s="170">
        <f>+'COEF Art 14 F I'!AQ53</f>
        <v>7.3753711049263787E-2</v>
      </c>
      <c r="J53" s="171">
        <f t="shared" si="7"/>
        <v>7374546.1592450803</v>
      </c>
      <c r="K53" s="172">
        <f t="shared" si="8"/>
        <v>7699460.1666766042</v>
      </c>
      <c r="L53" s="172">
        <f t="shared" si="9"/>
        <v>5548651.0483162673</v>
      </c>
      <c r="M53" s="172">
        <f t="shared" si="5"/>
        <v>20622657.374237951</v>
      </c>
      <c r="N53" s="173">
        <f t="shared" si="6"/>
        <v>8.2236069621411501E-2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132297.620486</v>
      </c>
      <c r="F54" s="152">
        <f t="shared" si="1"/>
        <v>2.5650105270291639E-2</v>
      </c>
      <c r="H54" s="170">
        <f>+'COEF Art 14 F I'!AQ54</f>
        <v>0.15383919999464021</v>
      </c>
      <c r="J54" s="171">
        <f t="shared" si="7"/>
        <v>2111436.4450612636</v>
      </c>
      <c r="K54" s="172">
        <f t="shared" si="8"/>
        <v>2251331.651222561</v>
      </c>
      <c r="L54" s="172">
        <f t="shared" si="9"/>
        <v>11573655.429382179</v>
      </c>
      <c r="M54" s="172">
        <f t="shared" si="5"/>
        <v>15936423.525666004</v>
      </c>
      <c r="N54" s="173">
        <f t="shared" si="6"/>
        <v>6.3548979687269663E-2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289035.59707399999</v>
      </c>
      <c r="F55" s="152">
        <f t="shared" si="1"/>
        <v>5.6038751600934807E-2</v>
      </c>
      <c r="H55" s="170">
        <f>+'COEF Art 14 F I'!AQ55</f>
        <v>4.0444723528375491E-2</v>
      </c>
      <c r="J55" s="171">
        <f t="shared" si="7"/>
        <v>5091099.8904375145</v>
      </c>
      <c r="K55" s="172">
        <f t="shared" si="8"/>
        <v>4918569.0992194917</v>
      </c>
      <c r="L55" s="172">
        <f t="shared" si="9"/>
        <v>3042743.9434835375</v>
      </c>
      <c r="M55" s="172">
        <f t="shared" si="5"/>
        <v>13052412.933140544</v>
      </c>
      <c r="N55" s="173">
        <f t="shared" si="6"/>
        <v>5.2048536675881288E-2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43632.926420999996</v>
      </c>
      <c r="F56" s="152">
        <f t="shared" si="1"/>
        <v>8.4596317895828978E-3</v>
      </c>
      <c r="H56" s="170">
        <f>+'COEF Art 14 F I'!AQ56</f>
        <v>1.110684657668372E-2</v>
      </c>
      <c r="J56" s="171">
        <f t="shared" si="7"/>
        <v>727042.81826068577</v>
      </c>
      <c r="K56" s="172">
        <f t="shared" si="8"/>
        <v>742509.10882752831</v>
      </c>
      <c r="L56" s="172">
        <f t="shared" si="9"/>
        <v>835592.06749663944</v>
      </c>
      <c r="M56" s="172">
        <f t="shared" si="5"/>
        <v>2305143.9945848538</v>
      </c>
      <c r="N56" s="173">
        <f t="shared" si="6"/>
        <v>9.1921219746814269E-3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2079</v>
      </c>
      <c r="F57" s="152">
        <f t="shared" si="1"/>
        <v>4.0308033251875032E-4</v>
      </c>
      <c r="H57" s="170">
        <f>+'COEF Art 14 F I'!AQ57</f>
        <v>1.8494260787816823E-3</v>
      </c>
      <c r="J57" s="171">
        <f t="shared" si="7"/>
        <v>27979.670323329618</v>
      </c>
      <c r="K57" s="172">
        <f t="shared" si="8"/>
        <v>35378.705117277641</v>
      </c>
      <c r="L57" s="172">
        <f t="shared" si="9"/>
        <v>139136.32012307885</v>
      </c>
      <c r="M57" s="172">
        <f t="shared" si="5"/>
        <v>202494.69556368611</v>
      </c>
      <c r="N57" s="173">
        <f t="shared" si="6"/>
        <v>8.0747924868034406E-4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4222</v>
      </c>
      <c r="F58" s="152">
        <f t="shared" si="1"/>
        <v>8.1856910240219523E-4</v>
      </c>
      <c r="H58" s="170">
        <f>+'COEF Art 14 F I'!AQ58</f>
        <v>1.2627865604813123E-3</v>
      </c>
      <c r="J58" s="171">
        <f t="shared" si="7"/>
        <v>69949.175808324042</v>
      </c>
      <c r="K58" s="172">
        <f t="shared" si="8"/>
        <v>71846.50938198471</v>
      </c>
      <c r="L58" s="172">
        <f t="shared" si="9"/>
        <v>95002.161558137188</v>
      </c>
      <c r="M58" s="172">
        <f t="shared" si="5"/>
        <v>236797.84674844594</v>
      </c>
      <c r="N58" s="173">
        <f t="shared" si="6"/>
        <v>9.4426842564585402E-4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5157780.8001914602</v>
      </c>
      <c r="F59" s="153">
        <f t="shared" si="1"/>
        <v>1</v>
      </c>
      <c r="H59" s="176">
        <f>SUM(H8:H58)</f>
        <v>1.0000000000000002</v>
      </c>
      <c r="J59" s="177">
        <f>SUM(J8:J58)</f>
        <v>87770854.251818195</v>
      </c>
      <c r="K59" s="178">
        <f>SUM(K8:K58)</f>
        <v>87770854.25181815</v>
      </c>
      <c r="L59" s="178">
        <f>SUM(L8:L58)</f>
        <v>75232160.787272736</v>
      </c>
      <c r="M59" s="178">
        <f>SUM(M8:M58)</f>
        <v>250773869.29090914</v>
      </c>
      <c r="N59" s="179">
        <f>SUM(N8:N58)</f>
        <v>0.99999999999999967</v>
      </c>
    </row>
    <row r="60" spans="1:14" ht="13.5" thickTop="1" x14ac:dyDescent="0.2"/>
    <row r="61" spans="1:14" ht="15.75" customHeight="1" x14ac:dyDescent="0.2">
      <c r="A61" s="25" t="s">
        <v>97</v>
      </c>
    </row>
    <row r="62" spans="1:14" x14ac:dyDescent="0.2">
      <c r="A62" s="25" t="s">
        <v>169</v>
      </c>
    </row>
    <row r="63" spans="1:14" x14ac:dyDescent="0.2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B30" sqref="B30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59" t="s">
        <v>175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 x14ac:dyDescent="0.25">
      <c r="B2" s="111"/>
    </row>
    <row r="3" spans="1:14" ht="69" customHeight="1" thickBot="1" x14ac:dyDescent="0.25">
      <c r="A3" s="263" t="s">
        <v>0</v>
      </c>
      <c r="B3" s="261" t="s">
        <v>176</v>
      </c>
      <c r="C3" s="261" t="s">
        <v>184</v>
      </c>
      <c r="D3" s="261" t="s">
        <v>212</v>
      </c>
      <c r="E3" s="266" t="s">
        <v>213</v>
      </c>
      <c r="F3" s="267"/>
      <c r="G3" s="147" t="s">
        <v>214</v>
      </c>
      <c r="H3" s="261" t="s">
        <v>185</v>
      </c>
      <c r="I3" s="261" t="s">
        <v>186</v>
      </c>
      <c r="J3" s="261" t="s">
        <v>187</v>
      </c>
      <c r="K3" s="181" t="s">
        <v>188</v>
      </c>
      <c r="L3" s="261" t="s">
        <v>189</v>
      </c>
      <c r="M3" s="261" t="s">
        <v>190</v>
      </c>
      <c r="N3" s="261" t="s">
        <v>215</v>
      </c>
    </row>
    <row r="4" spans="1:14" ht="20.45" customHeight="1" thickBot="1" x14ac:dyDescent="0.25">
      <c r="A4" s="264"/>
      <c r="B4" s="262"/>
      <c r="C4" s="262"/>
      <c r="D4" s="265"/>
      <c r="E4" s="268"/>
      <c r="F4" s="269"/>
      <c r="G4" s="207">
        <v>3.3599999999999998E-2</v>
      </c>
      <c r="H4" s="262"/>
      <c r="I4" s="262"/>
      <c r="J4" s="262"/>
      <c r="K4" s="180">
        <f>+H58/J58</f>
        <v>0.4905549043824502</v>
      </c>
      <c r="L4" s="262"/>
      <c r="M4" s="262"/>
      <c r="N4" s="262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f>+'COEF Art 14 F I'!AP8+'COEF Art 14 F II'!M8</f>
        <v>3207675.7278868151</v>
      </c>
      <c r="E7" s="6">
        <f>+D7-C7</f>
        <v>-5885784.3719405383</v>
      </c>
      <c r="F7" s="233">
        <f>+(D7-C7)/C7</f>
        <v>-0.64725465414999561</v>
      </c>
      <c r="G7" s="6">
        <f>IF(F7&lt;0,C7,0)</f>
        <v>9093460.0998273529</v>
      </c>
      <c r="H7" s="6">
        <f>IF(F7&lt;0,G7-D7,0)</f>
        <v>5885784.3719405383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9093460.0998273529</v>
      </c>
      <c r="M7" s="233">
        <f t="shared" ref="M7:M38" si="2">+(L7-B7)/B7</f>
        <v>3.3599999999999915E-2</v>
      </c>
      <c r="N7" s="236">
        <f>+L7/L$58</f>
        <v>1.3252759262552169E-3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f>+'COEF Art 14 F I'!AP9+'COEF Art 14 F II'!M9</f>
        <v>17167525.720828947</v>
      </c>
      <c r="E8" s="8">
        <f t="shared" ref="E8:E57" si="3">+D8-C8</f>
        <v>-844594.28790275753</v>
      </c>
      <c r="F8" s="234">
        <f t="shared" ref="F8:F58" si="4">+(D8-C8)/C8</f>
        <v>-4.6890332037168587E-2</v>
      </c>
      <c r="G8" s="8">
        <f t="shared" ref="G8:G57" si="5">IF(F8&lt;0,C8,0)</f>
        <v>18012120.008731704</v>
      </c>
      <c r="H8" s="8">
        <f t="shared" ref="H8:H57" si="6">IF(F8&lt;0,G8-D8,0)</f>
        <v>844594.28790275753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234">
        <f t="shared" si="2"/>
        <v>3.3600000000000067E-2</v>
      </c>
      <c r="N8" s="237">
        <f t="shared" ref="N8:N57" si="9">+L8/L$58</f>
        <v>2.6250765678122066E-3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f>+'COEF Art 14 F I'!AP10+'COEF Art 14 F II'!M10</f>
        <v>17888947.648764975</v>
      </c>
      <c r="E9" s="8">
        <f t="shared" si="3"/>
        <v>263581.12863983214</v>
      </c>
      <c r="F9" s="234">
        <f t="shared" si="4"/>
        <v>1.4954646664446253E-2</v>
      </c>
      <c r="G9" s="8">
        <f t="shared" si="5"/>
        <v>0</v>
      </c>
      <c r="H9" s="8">
        <f t="shared" si="6"/>
        <v>0</v>
      </c>
      <c r="I9" s="8">
        <f t="shared" si="7"/>
        <v>17888947.648764975</v>
      </c>
      <c r="J9" s="8">
        <f t="shared" ref="J9:J57" si="10">IF(I9=0,0,D9-C9)</f>
        <v>263581.12863983214</v>
      </c>
      <c r="K9" s="8">
        <f t="shared" si="8"/>
        <v>129301.01535693117</v>
      </c>
      <c r="L9" s="8">
        <f t="shared" si="1"/>
        <v>17759646.633408044</v>
      </c>
      <c r="M9" s="234">
        <f t="shared" si="2"/>
        <v>4.1474555398931891E-2</v>
      </c>
      <c r="N9" s="237">
        <f t="shared" si="9"/>
        <v>2.5882812354894535E-3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f>+'COEF Art 14 F I'!AP11+'COEF Art 14 F II'!M11</f>
        <v>50617821.570158787</v>
      </c>
      <c r="E10" s="8">
        <f t="shared" si="3"/>
        <v>2438311.2895518392</v>
      </c>
      <c r="F10" s="234">
        <f t="shared" si="4"/>
        <v>5.0608884883856946E-2</v>
      </c>
      <c r="G10" s="8">
        <f t="shared" si="5"/>
        <v>0</v>
      </c>
      <c r="H10" s="8">
        <f t="shared" si="6"/>
        <v>0</v>
      </c>
      <c r="I10" s="8">
        <f t="shared" si="7"/>
        <v>50617821.570158787</v>
      </c>
      <c r="J10" s="8">
        <f t="shared" si="10"/>
        <v>2438311.2895518392</v>
      </c>
      <c r="K10" s="8">
        <f t="shared" si="8"/>
        <v>1196125.5615007514</v>
      </c>
      <c r="L10" s="8">
        <f t="shared" si="1"/>
        <v>49421696.008658037</v>
      </c>
      <c r="M10" s="234">
        <f t="shared" si="2"/>
        <v>6.0248738458232261E-2</v>
      </c>
      <c r="N10" s="237">
        <f t="shared" si="9"/>
        <v>7.2026910808374867E-3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f>+'COEF Art 14 F I'!AP12+'COEF Art 14 F II'!M12</f>
        <v>50690128.392416671</v>
      </c>
      <c r="E11" s="8">
        <f t="shared" si="3"/>
        <v>-14767218.62868686</v>
      </c>
      <c r="F11" s="234">
        <f t="shared" si="4"/>
        <v>-0.22560062851196658</v>
      </c>
      <c r="G11" s="8">
        <f t="shared" si="5"/>
        <v>65457347.021103531</v>
      </c>
      <c r="H11" s="8">
        <f t="shared" si="6"/>
        <v>14767218.62868686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234">
        <f t="shared" si="2"/>
        <v>3.3600000000000026E-2</v>
      </c>
      <c r="N11" s="237">
        <f t="shared" si="9"/>
        <v>9.539718132732463E-3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f>+'COEF Art 14 F I'!AP13+'COEF Art 14 F II'!M13</f>
        <v>435992898.80495065</v>
      </c>
      <c r="E12" s="8">
        <f t="shared" si="3"/>
        <v>18530175.471107602</v>
      </c>
      <c r="F12" s="234">
        <f t="shared" si="4"/>
        <v>4.4387616990389595E-2</v>
      </c>
      <c r="G12" s="8">
        <f t="shared" si="5"/>
        <v>0</v>
      </c>
      <c r="H12" s="8">
        <f t="shared" si="6"/>
        <v>0</v>
      </c>
      <c r="I12" s="8">
        <f t="shared" si="7"/>
        <v>435992898.80495065</v>
      </c>
      <c r="J12" s="8">
        <f t="shared" si="10"/>
        <v>18530175.471107602</v>
      </c>
      <c r="K12" s="8">
        <f t="shared" si="8"/>
        <v>9090068.4564192146</v>
      </c>
      <c r="L12" s="8">
        <f t="shared" si="1"/>
        <v>426902830.34853142</v>
      </c>
      <c r="M12" s="234">
        <f t="shared" si="2"/>
        <v>5.6972852388976182E-2</v>
      </c>
      <c r="N12" s="237">
        <f t="shared" si="9"/>
        <v>6.2216586172942595E-2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f>+'COEF Art 14 F I'!AP14+'COEF Art 14 F II'!M14</f>
        <v>71081581.162617147</v>
      </c>
      <c r="E13" s="8">
        <f t="shared" si="3"/>
        <v>-1882429.6515071839</v>
      </c>
      <c r="F13" s="234">
        <f t="shared" si="4"/>
        <v>-2.5799426737966334E-2</v>
      </c>
      <c r="G13" s="8">
        <f t="shared" si="5"/>
        <v>72964010.814124331</v>
      </c>
      <c r="H13" s="8">
        <f t="shared" si="6"/>
        <v>1882429.6515071839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234">
        <f t="shared" si="2"/>
        <v>3.3600000000000074E-2</v>
      </c>
      <c r="N13" s="237">
        <f t="shared" si="9"/>
        <v>1.0633735228773937E-2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f>+'COEF Art 14 F I'!AP15+'COEF Art 14 F II'!M15</f>
        <v>9027552.5516413637</v>
      </c>
      <c r="E14" s="8">
        <f t="shared" si="3"/>
        <v>-2853320.9583078176</v>
      </c>
      <c r="F14" s="234">
        <f t="shared" si="4"/>
        <v>-0.24016087334979314</v>
      </c>
      <c r="G14" s="8">
        <f t="shared" si="5"/>
        <v>11880873.509949181</v>
      </c>
      <c r="H14" s="8">
        <f t="shared" si="6"/>
        <v>2853320.9583078176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234">
        <f t="shared" si="2"/>
        <v>3.3599999999999977E-2</v>
      </c>
      <c r="N14" s="237">
        <f t="shared" si="9"/>
        <v>1.7315120397259907E-3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f>+'COEF Art 14 F I'!AP16+'COEF Art 14 F II'!M16</f>
        <v>84167343.331869364</v>
      </c>
      <c r="E15" s="8">
        <f t="shared" si="3"/>
        <v>-33930864.1688952</v>
      </c>
      <c r="F15" s="234">
        <f t="shared" si="4"/>
        <v>-0.28731057724712317</v>
      </c>
      <c r="G15" s="8">
        <f t="shared" si="5"/>
        <v>118098207.50076456</v>
      </c>
      <c r="H15" s="8">
        <f t="shared" si="6"/>
        <v>33930864.1688952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234">
        <f t="shared" si="2"/>
        <v>3.3600000000000053E-2</v>
      </c>
      <c r="N15" s="237">
        <f t="shared" si="9"/>
        <v>1.7211568491693068E-2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f>+'COEF Art 14 F I'!AP17+'COEF Art 14 F II'!M17</f>
        <v>14890600.512440106</v>
      </c>
      <c r="E16" s="8">
        <f t="shared" si="3"/>
        <v>-1981411.0521627981</v>
      </c>
      <c r="F16" s="234">
        <f t="shared" si="4"/>
        <v>-0.11743774858000651</v>
      </c>
      <c r="G16" s="8">
        <f t="shared" si="5"/>
        <v>16872011.564602904</v>
      </c>
      <c r="H16" s="8">
        <f t="shared" si="6"/>
        <v>1981411.0521627981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234">
        <f t="shared" si="2"/>
        <v>3.359999999999997E-2</v>
      </c>
      <c r="N16" s="237">
        <f t="shared" si="9"/>
        <v>2.4589177836159826E-3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f>+'COEF Art 14 F I'!AP18+'COEF Art 14 F II'!M18</f>
        <v>25559797.017446913</v>
      </c>
      <c r="E17" s="8">
        <f t="shared" si="3"/>
        <v>1784324.1980133466</v>
      </c>
      <c r="F17" s="234">
        <f t="shared" si="4"/>
        <v>7.5048946936393968E-2</v>
      </c>
      <c r="G17" s="8">
        <f t="shared" si="5"/>
        <v>0</v>
      </c>
      <c r="H17" s="8">
        <f t="shared" si="6"/>
        <v>0</v>
      </c>
      <c r="I17" s="8">
        <f t="shared" si="7"/>
        <v>25559797.017446913</v>
      </c>
      <c r="J17" s="8">
        <f t="shared" si="10"/>
        <v>1784324.1980133466</v>
      </c>
      <c r="K17" s="8">
        <f t="shared" si="8"/>
        <v>875308.98634372943</v>
      </c>
      <c r="L17" s="8">
        <f t="shared" si="1"/>
        <v>24684488.031103183</v>
      </c>
      <c r="M17" s="234">
        <f t="shared" si="2"/>
        <v>7.3117957431060629E-2</v>
      </c>
      <c r="N17" s="237">
        <f t="shared" si="9"/>
        <v>3.5975038522660019E-3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f>+'COEF Art 14 F I'!AP19+'COEF Art 14 F II'!M19</f>
        <v>47827140.812849648</v>
      </c>
      <c r="E18" s="8">
        <f t="shared" si="3"/>
        <v>-12128670.72453142</v>
      </c>
      <c r="F18" s="234">
        <f t="shared" si="4"/>
        <v>-0.20229349605199609</v>
      </c>
      <c r="G18" s="8">
        <f t="shared" si="5"/>
        <v>59955811.537381068</v>
      </c>
      <c r="H18" s="8">
        <f t="shared" si="6"/>
        <v>12128670.72453142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234">
        <f t="shared" si="2"/>
        <v>3.360000000000004E-2</v>
      </c>
      <c r="N18" s="237">
        <f t="shared" si="9"/>
        <v>8.737927345290105E-3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f>+'COEF Art 14 F I'!AP20+'COEF Art 14 F II'!M20</f>
        <v>25366357.092628513</v>
      </c>
      <c r="E19" s="8">
        <f t="shared" si="3"/>
        <v>-5139732.5233590938</v>
      </c>
      <c r="F19" s="234">
        <f t="shared" si="4"/>
        <v>-0.16848218136307666</v>
      </c>
      <c r="G19" s="8">
        <f t="shared" si="5"/>
        <v>30506089.615987606</v>
      </c>
      <c r="H19" s="8">
        <f t="shared" si="6"/>
        <v>5139732.5233590938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234">
        <f t="shared" si="2"/>
        <v>3.3599999999999956E-2</v>
      </c>
      <c r="N19" s="237">
        <f t="shared" si="9"/>
        <v>4.4459408991105826E-3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f>+'COEF Art 14 F I'!AP21+'COEF Art 14 F II'!M21</f>
        <v>160225442.20571771</v>
      </c>
      <c r="E20" s="8">
        <f t="shared" si="3"/>
        <v>1035255.6624000371</v>
      </c>
      <c r="F20" s="234">
        <f t="shared" si="4"/>
        <v>6.5032630772018773E-3</v>
      </c>
      <c r="G20" s="8">
        <f t="shared" si="5"/>
        <v>0</v>
      </c>
      <c r="H20" s="8">
        <f t="shared" si="6"/>
        <v>0</v>
      </c>
      <c r="I20" s="8">
        <f t="shared" si="7"/>
        <v>160225442.20571771</v>
      </c>
      <c r="J20" s="8">
        <f t="shared" si="10"/>
        <v>1035255.6624000371</v>
      </c>
      <c r="K20" s="8">
        <f t="shared" si="8"/>
        <v>507849.7424800403</v>
      </c>
      <c r="L20" s="8">
        <f t="shared" si="1"/>
        <v>159717592.46323767</v>
      </c>
      <c r="M20" s="234">
        <f t="shared" si="2"/>
        <v>3.7024374144325689E-2</v>
      </c>
      <c r="N20" s="237">
        <f t="shared" si="9"/>
        <v>2.3277155006705234E-2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f>+'COEF Art 14 F I'!AP22+'COEF Art 14 F II'!M22</f>
        <v>20410117.478463102</v>
      </c>
      <c r="E21" s="8">
        <f t="shared" si="3"/>
        <v>476924.11809407547</v>
      </c>
      <c r="F21" s="234">
        <f t="shared" si="4"/>
        <v>2.392612711229156E-2</v>
      </c>
      <c r="G21" s="8">
        <f t="shared" si="5"/>
        <v>0</v>
      </c>
      <c r="H21" s="8">
        <f t="shared" si="6"/>
        <v>0</v>
      </c>
      <c r="I21" s="8">
        <f t="shared" si="7"/>
        <v>20410117.478463102</v>
      </c>
      <c r="J21" s="8">
        <f t="shared" si="10"/>
        <v>476924.11809407547</v>
      </c>
      <c r="K21" s="8">
        <f t="shared" si="8"/>
        <v>233957.46514932357</v>
      </c>
      <c r="L21" s="8">
        <f t="shared" si="1"/>
        <v>20176160.013313778</v>
      </c>
      <c r="M21" s="234">
        <f t="shared" si="2"/>
        <v>4.6198600131125547E-2</v>
      </c>
      <c r="N21" s="237">
        <f t="shared" si="9"/>
        <v>2.9404625804016612E-3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f>+'COEF Art 14 F I'!AP23+'COEF Art 14 F II'!M23</f>
        <v>8077216.107394373</v>
      </c>
      <c r="E22" s="8">
        <f t="shared" si="3"/>
        <v>-6777299.3394191954</v>
      </c>
      <c r="F22" s="234">
        <f t="shared" si="4"/>
        <v>-0.45624506323920444</v>
      </c>
      <c r="G22" s="8">
        <f t="shared" si="5"/>
        <v>14854515.446813568</v>
      </c>
      <c r="H22" s="8">
        <f t="shared" si="6"/>
        <v>6777299.3394191954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234">
        <f t="shared" si="2"/>
        <v>3.3599999999999991E-2</v>
      </c>
      <c r="N22" s="237">
        <f t="shared" si="9"/>
        <v>2.1648889973379924E-3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f>+'COEF Art 14 F I'!AP24+'COEF Art 14 F II'!M24</f>
        <v>119359746.84571722</v>
      </c>
      <c r="E23" s="8">
        <f t="shared" si="3"/>
        <v>-10916346.261983469</v>
      </c>
      <c r="F23" s="234">
        <f t="shared" si="4"/>
        <v>-8.3793933342465252E-2</v>
      </c>
      <c r="G23" s="8">
        <f t="shared" si="5"/>
        <v>130276093.10770069</v>
      </c>
      <c r="H23" s="8">
        <f t="shared" si="6"/>
        <v>10916346.261983469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234">
        <f t="shared" si="2"/>
        <v>3.3600000000000005E-2</v>
      </c>
      <c r="N23" s="237">
        <f t="shared" si="9"/>
        <v>1.8986366912798886E-2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f>+'COEF Art 14 F I'!AP25+'COEF Art 14 F II'!M25</f>
        <v>141173880.1001913</v>
      </c>
      <c r="E24" s="8">
        <f t="shared" si="3"/>
        <v>1902996.0565695465</v>
      </c>
      <c r="F24" s="234">
        <f t="shared" si="4"/>
        <v>1.3663990644114095E-2</v>
      </c>
      <c r="G24" s="8">
        <f t="shared" si="5"/>
        <v>0</v>
      </c>
      <c r="H24" s="8">
        <f t="shared" si="6"/>
        <v>0</v>
      </c>
      <c r="I24" s="8">
        <f t="shared" si="7"/>
        <v>141173880.1001913</v>
      </c>
      <c r="J24" s="8">
        <f t="shared" si="10"/>
        <v>1902996.0565695465</v>
      </c>
      <c r="K24" s="8">
        <f t="shared" si="8"/>
        <v>933524.04857065366</v>
      </c>
      <c r="L24" s="8">
        <f t="shared" si="1"/>
        <v>140240356.05162063</v>
      </c>
      <c r="M24" s="234">
        <f t="shared" si="2"/>
        <v>4.0794944401686961E-2</v>
      </c>
      <c r="N24" s="237">
        <f t="shared" si="9"/>
        <v>2.0438553171658123E-2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f>+'COEF Art 14 F I'!AP26+'COEF Art 14 F II'!M26</f>
        <v>18231316.537025571</v>
      </c>
      <c r="E25" s="8">
        <f t="shared" si="3"/>
        <v>-6807793.7883992903</v>
      </c>
      <c r="F25" s="234">
        <f t="shared" si="4"/>
        <v>-0.27188640889874655</v>
      </c>
      <c r="G25" s="8">
        <f t="shared" si="5"/>
        <v>25039110.325424861</v>
      </c>
      <c r="H25" s="8">
        <f t="shared" si="6"/>
        <v>6807793.7883992903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234">
        <f t="shared" si="2"/>
        <v>3.3599999999999956E-2</v>
      </c>
      <c r="N25" s="237">
        <f t="shared" si="9"/>
        <v>3.6491863124537183E-3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f>+'COEF Art 14 F I'!AP27+'COEF Art 14 F II'!M27</f>
        <v>343712992.26368183</v>
      </c>
      <c r="E26" s="8">
        <f t="shared" si="3"/>
        <v>2941920.6812770367</v>
      </c>
      <c r="F26" s="234">
        <f t="shared" si="4"/>
        <v>8.6331291785301245E-3</v>
      </c>
      <c r="G26" s="8">
        <f t="shared" si="5"/>
        <v>0</v>
      </c>
      <c r="H26" s="8">
        <f t="shared" si="6"/>
        <v>0</v>
      </c>
      <c r="I26" s="8">
        <f t="shared" si="7"/>
        <v>343712992.26368183</v>
      </c>
      <c r="J26" s="8">
        <f t="shared" si="10"/>
        <v>2941920.6812770367</v>
      </c>
      <c r="K26" s="8">
        <f t="shared" si="8"/>
        <v>1443173.6185046094</v>
      </c>
      <c r="L26" s="8">
        <f t="shared" si="1"/>
        <v>342269818.64517725</v>
      </c>
      <c r="M26" s="234">
        <f t="shared" si="2"/>
        <v>3.8145881658581536E-2</v>
      </c>
      <c r="N26" s="237">
        <f t="shared" si="9"/>
        <v>4.9882217104884462E-2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f>+'COEF Art 14 F I'!AP28+'COEF Art 14 F II'!M28</f>
        <v>44412838.169646956</v>
      </c>
      <c r="E27" s="8">
        <f t="shared" si="3"/>
        <v>-6122006.9543677419</v>
      </c>
      <c r="F27" s="234">
        <f t="shared" si="4"/>
        <v>-0.12114427063829071</v>
      </c>
      <c r="G27" s="8">
        <f t="shared" si="5"/>
        <v>50534845.124014698</v>
      </c>
      <c r="H27" s="8">
        <f t="shared" si="6"/>
        <v>6122006.9543677419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234">
        <f t="shared" si="2"/>
        <v>3.360000000000004E-2</v>
      </c>
      <c r="N27" s="237">
        <f t="shared" si="9"/>
        <v>7.3649208271298226E-3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f>+'COEF Art 14 F I'!AP29+'COEF Art 14 F II'!M29</f>
        <v>3746029.5828533508</v>
      </c>
      <c r="E28" s="8">
        <f t="shared" si="3"/>
        <v>-4359781.0831632661</v>
      </c>
      <c r="F28" s="234">
        <f t="shared" si="4"/>
        <v>-0.53785873650386695</v>
      </c>
      <c r="G28" s="8">
        <f t="shared" si="5"/>
        <v>8105810.6660166169</v>
      </c>
      <c r="H28" s="8">
        <f t="shared" si="6"/>
        <v>4359781.0831632661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234">
        <f t="shared" si="2"/>
        <v>3.3600000000000046E-2</v>
      </c>
      <c r="N28" s="237">
        <f t="shared" si="9"/>
        <v>1.1813364352540067E-3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f>+'COEF Art 14 F I'!AP30+'COEF Art 14 F II'!M30</f>
        <v>35142150.732346386</v>
      </c>
      <c r="E29" s="8">
        <f t="shared" si="3"/>
        <v>-1950358.130248718</v>
      </c>
      <c r="F29" s="234">
        <f t="shared" si="4"/>
        <v>-5.2580917011399615E-2</v>
      </c>
      <c r="G29" s="8">
        <f t="shared" si="5"/>
        <v>37092508.862595104</v>
      </c>
      <c r="H29" s="8">
        <f t="shared" si="6"/>
        <v>1950358.130248718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234">
        <f t="shared" si="2"/>
        <v>3.359999999999997E-2</v>
      </c>
      <c r="N29" s="237">
        <f t="shared" si="9"/>
        <v>5.4058420557581673E-3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f>+'COEF Art 14 F I'!AP31+'COEF Art 14 F II'!M31</f>
        <v>32850024.343446925</v>
      </c>
      <c r="E30" s="8">
        <f t="shared" si="3"/>
        <v>-2877708.258454673</v>
      </c>
      <c r="F30" s="234">
        <f t="shared" si="4"/>
        <v>-8.0545504818895441E-2</v>
      </c>
      <c r="G30" s="8">
        <f t="shared" si="5"/>
        <v>35727732.601901598</v>
      </c>
      <c r="H30" s="8">
        <f t="shared" si="6"/>
        <v>2877708.258454673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234">
        <f t="shared" si="2"/>
        <v>3.360000000000006E-2</v>
      </c>
      <c r="N30" s="237">
        <f t="shared" si="9"/>
        <v>5.206940306240835E-3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f>+'COEF Art 14 F I'!AP32+'COEF Art 14 F II'!M32</f>
        <v>575679937.28303218</v>
      </c>
      <c r="E31" s="8">
        <f t="shared" si="3"/>
        <v>-396690.69749212265</v>
      </c>
      <c r="F31" s="234">
        <f t="shared" si="4"/>
        <v>-6.8860751890377644E-4</v>
      </c>
      <c r="G31" s="8">
        <f t="shared" si="5"/>
        <v>576076627.9805243</v>
      </c>
      <c r="H31" s="8">
        <f t="shared" si="6"/>
        <v>396690.69749212265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234">
        <f t="shared" si="2"/>
        <v>3.3600000000000026E-2</v>
      </c>
      <c r="N31" s="237">
        <f t="shared" si="9"/>
        <v>8.3957094258913206E-2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f>+'COEF Art 14 F I'!AP33+'COEF Art 14 F II'!M33</f>
        <v>9425883.5956956372</v>
      </c>
      <c r="E32" s="8">
        <f t="shared" si="3"/>
        <v>-5647644.766477365</v>
      </c>
      <c r="F32" s="234">
        <f t="shared" si="4"/>
        <v>-0.37467304474313534</v>
      </c>
      <c r="G32" s="8">
        <f t="shared" si="5"/>
        <v>15073528.362173002</v>
      </c>
      <c r="H32" s="8">
        <f t="shared" si="6"/>
        <v>5647644.766477365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234">
        <f t="shared" si="2"/>
        <v>3.3600000000000033E-2</v>
      </c>
      <c r="N32" s="237">
        <f t="shared" si="9"/>
        <v>2.1968078204348618E-3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f>+'COEF Art 14 F I'!AP34+'COEF Art 14 F II'!M34</f>
        <v>23321428.216914628</v>
      </c>
      <c r="E33" s="8">
        <f t="shared" si="3"/>
        <v>-2625319.9446882941</v>
      </c>
      <c r="F33" s="234">
        <f t="shared" si="4"/>
        <v>-0.10118107781125929</v>
      </c>
      <c r="G33" s="8">
        <f t="shared" si="5"/>
        <v>25946748.161602922</v>
      </c>
      <c r="H33" s="8">
        <f t="shared" si="6"/>
        <v>2625319.9446882941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234">
        <f t="shared" si="2"/>
        <v>3.3599999999999956E-2</v>
      </c>
      <c r="N33" s="237">
        <f t="shared" si="9"/>
        <v>3.7814649567585409E-3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f>+'COEF Art 14 F I'!AP35+'COEF Art 14 F II'!M35</f>
        <v>14330722.692778936</v>
      </c>
      <c r="E34" s="8">
        <f t="shared" si="3"/>
        <v>316844.29282736033</v>
      </c>
      <c r="F34" s="234">
        <f t="shared" si="4"/>
        <v>2.2609322257887952E-2</v>
      </c>
      <c r="G34" s="8">
        <f t="shared" si="5"/>
        <v>0</v>
      </c>
      <c r="H34" s="8">
        <f t="shared" si="6"/>
        <v>0</v>
      </c>
      <c r="I34" s="8">
        <f t="shared" si="7"/>
        <v>14330722.692778936</v>
      </c>
      <c r="J34" s="8">
        <f t="shared" si="10"/>
        <v>316844.29282736033</v>
      </c>
      <c r="K34" s="8">
        <f t="shared" si="8"/>
        <v>155429.52177205079</v>
      </c>
      <c r="L34" s="8">
        <f t="shared" si="1"/>
        <v>14175293.171006884</v>
      </c>
      <c r="M34" s="234">
        <f t="shared" si="2"/>
        <v>4.5505220139725432E-2</v>
      </c>
      <c r="N34" s="237">
        <f t="shared" si="9"/>
        <v>2.0658995124971263E-3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f>+'COEF Art 14 F I'!AP36+'COEF Art 14 F II'!M36</f>
        <v>16138662.493316624</v>
      </c>
      <c r="E35" s="8">
        <f t="shared" si="3"/>
        <v>-4633277.4333258271</v>
      </c>
      <c r="F35" s="234">
        <f t="shared" si="4"/>
        <v>-0.22305463282142005</v>
      </c>
      <c r="G35" s="8">
        <f t="shared" si="5"/>
        <v>20771939.926642451</v>
      </c>
      <c r="H35" s="8">
        <f t="shared" si="6"/>
        <v>4633277.4333258271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234">
        <f t="shared" si="2"/>
        <v>3.3599999999999935E-2</v>
      </c>
      <c r="N35" s="237">
        <f t="shared" si="9"/>
        <v>3.027291220744615E-3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f>+'COEF Art 14 F I'!AP37+'COEF Art 14 F II'!M37</f>
        <v>18427116.683078825</v>
      </c>
      <c r="E36" s="8">
        <f t="shared" si="3"/>
        <v>-673278.00250193477</v>
      </c>
      <c r="F36" s="234">
        <f t="shared" si="4"/>
        <v>-3.524942879898732E-2</v>
      </c>
      <c r="G36" s="8">
        <f t="shared" si="5"/>
        <v>19100394.68558076</v>
      </c>
      <c r="H36" s="8">
        <f t="shared" si="6"/>
        <v>673278.00250193477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234">
        <f t="shared" si="2"/>
        <v>3.360000000000006E-2</v>
      </c>
      <c r="N36" s="237">
        <f t="shared" si="9"/>
        <v>2.7836811269732033E-3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f>+'COEF Art 14 F I'!AP38+'COEF Art 14 F II'!M38</f>
        <v>162520307.6017268</v>
      </c>
      <c r="E37" s="8">
        <f t="shared" si="3"/>
        <v>-19099946.394655824</v>
      </c>
      <c r="F37" s="234">
        <f t="shared" si="4"/>
        <v>-0.1051641872224022</v>
      </c>
      <c r="G37" s="8">
        <f t="shared" si="5"/>
        <v>181620253.99638262</v>
      </c>
      <c r="H37" s="8">
        <f t="shared" si="6"/>
        <v>19099946.394655824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234">
        <f t="shared" si="2"/>
        <v>3.360000000000004E-2</v>
      </c>
      <c r="N37" s="237">
        <f t="shared" si="9"/>
        <v>2.6469236979038767E-2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f>+'COEF Art 14 F I'!AP39+'COEF Art 14 F II'!M39</f>
        <v>29981030.540881626</v>
      </c>
      <c r="E38" s="8">
        <f t="shared" si="3"/>
        <v>-5412636.5381626785</v>
      </c>
      <c r="F38" s="234">
        <f t="shared" si="4"/>
        <v>-0.1529266952213427</v>
      </c>
      <c r="G38" s="8">
        <f t="shared" si="5"/>
        <v>35393667.079044305</v>
      </c>
      <c r="H38" s="8">
        <f t="shared" si="6"/>
        <v>5412636.5381626785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234">
        <f t="shared" si="2"/>
        <v>3.3599999999999894E-2</v>
      </c>
      <c r="N38" s="237">
        <f t="shared" si="9"/>
        <v>5.1582537787392699E-3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f>+'COEF Art 14 F I'!AP40+'COEF Art 14 F II'!M40</f>
        <v>119709118.63653971</v>
      </c>
      <c r="E39" s="8">
        <f t="shared" si="3"/>
        <v>-10058481.967875078</v>
      </c>
      <c r="F39" s="234">
        <f t="shared" si="4"/>
        <v>-7.7511504574531542E-2</v>
      </c>
      <c r="G39" s="8">
        <f t="shared" si="5"/>
        <v>129767600.60441479</v>
      </c>
      <c r="H39" s="8">
        <f t="shared" si="6"/>
        <v>10058481.967875078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129767600.60441479</v>
      </c>
      <c r="M39" s="234">
        <f t="shared" ref="M39:M58" si="12">+(L39-B39)/B39</f>
        <v>3.3600000000000005E-2</v>
      </c>
      <c r="N39" s="237">
        <f t="shared" si="9"/>
        <v>1.8912259492093443E-2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f>+'COEF Art 14 F I'!AP41+'COEF Art 14 F II'!M41</f>
        <v>26526034.93053953</v>
      </c>
      <c r="E40" s="8">
        <f t="shared" si="3"/>
        <v>666056.46139570698</v>
      </c>
      <c r="F40" s="234">
        <f t="shared" si="4"/>
        <v>2.575626511794845E-2</v>
      </c>
      <c r="G40" s="8">
        <f t="shared" si="5"/>
        <v>0</v>
      </c>
      <c r="H40" s="8">
        <f t="shared" si="6"/>
        <v>0</v>
      </c>
      <c r="I40" s="8">
        <f t="shared" si="7"/>
        <v>26526034.93053953</v>
      </c>
      <c r="J40" s="8">
        <f t="shared" si="10"/>
        <v>666056.46139570698</v>
      </c>
      <c r="K40" s="8">
        <f t="shared" si="8"/>
        <v>326737.26373328414</v>
      </c>
      <c r="L40" s="8">
        <f t="shared" si="11"/>
        <v>26199297.666806247</v>
      </c>
      <c r="M40" s="234">
        <f t="shared" si="12"/>
        <v>4.7162282084741915E-2</v>
      </c>
      <c r="N40" s="237">
        <f t="shared" si="9"/>
        <v>3.8182713842085264E-3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f>+'COEF Art 14 F I'!AP42+'COEF Art 14 F II'!M42</f>
        <v>25573831.824742272</v>
      </c>
      <c r="E41" s="8">
        <f t="shared" si="3"/>
        <v>1735327.9541015737</v>
      </c>
      <c r="F41" s="234">
        <f t="shared" si="4"/>
        <v>7.2795170515662644E-2</v>
      </c>
      <c r="G41" s="8">
        <f t="shared" si="5"/>
        <v>0</v>
      </c>
      <c r="H41" s="8">
        <f t="shared" si="6"/>
        <v>0</v>
      </c>
      <c r="I41" s="8">
        <f t="shared" si="7"/>
        <v>25573831.824742272</v>
      </c>
      <c r="J41" s="8">
        <f t="shared" si="10"/>
        <v>1735327.9541015737</v>
      </c>
      <c r="K41" s="8">
        <f t="shared" si="8"/>
        <v>851273.63859649037</v>
      </c>
      <c r="L41" s="8">
        <f t="shared" si="11"/>
        <v>24722558.186145782</v>
      </c>
      <c r="M41" s="234">
        <f t="shared" si="12"/>
        <v>7.1931203395336873E-2</v>
      </c>
      <c r="N41" s="237">
        <f t="shared" si="9"/>
        <v>3.6030521759439957E-3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f>+'COEF Art 14 F I'!AP43+'COEF Art 14 F II'!M43</f>
        <v>26168640.104683578</v>
      </c>
      <c r="E42" s="8">
        <f t="shared" si="3"/>
        <v>-1775551.0648507364</v>
      </c>
      <c r="F42" s="234">
        <f t="shared" si="4"/>
        <v>-6.3539182582836792E-2</v>
      </c>
      <c r="G42" s="8">
        <f t="shared" si="5"/>
        <v>27944191.169534314</v>
      </c>
      <c r="H42" s="8">
        <f t="shared" si="6"/>
        <v>1775551.0648507364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27944191.169534314</v>
      </c>
      <c r="M42" s="234">
        <f t="shared" si="12"/>
        <v>3.3599999999999949E-2</v>
      </c>
      <c r="N42" s="237">
        <f t="shared" si="9"/>
        <v>4.0725712137188088E-3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f>+'COEF Art 14 F I'!AP44+'COEF Art 14 F II'!M44</f>
        <v>33123432.349497538</v>
      </c>
      <c r="E43" s="8">
        <f t="shared" si="3"/>
        <v>-6237172.204298947</v>
      </c>
      <c r="F43" s="234">
        <f t="shared" si="4"/>
        <v>-0.15846230704546807</v>
      </c>
      <c r="G43" s="8">
        <f t="shared" si="5"/>
        <v>39360604.553796485</v>
      </c>
      <c r="H43" s="8">
        <f t="shared" si="6"/>
        <v>6237172.204298947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39360604.553796485</v>
      </c>
      <c r="M43" s="234">
        <f t="shared" si="12"/>
        <v>3.3599999999999942E-2</v>
      </c>
      <c r="N43" s="237">
        <f t="shared" si="9"/>
        <v>5.7363930874880413E-3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f>+'COEF Art 14 F I'!AP45+'COEF Art 14 F II'!M45</f>
        <v>85194772.971563503</v>
      </c>
      <c r="E44" s="8">
        <f t="shared" si="3"/>
        <v>-7148840.0602537245</v>
      </c>
      <c r="F44" s="234">
        <f t="shared" si="4"/>
        <v>-7.7415641705404936E-2</v>
      </c>
      <c r="G44" s="8">
        <f t="shared" si="5"/>
        <v>92343613.031817228</v>
      </c>
      <c r="H44" s="8">
        <f t="shared" si="6"/>
        <v>7148840.0602537245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92343613.031817228</v>
      </c>
      <c r="M44" s="234">
        <f t="shared" si="12"/>
        <v>3.3600000000000026E-2</v>
      </c>
      <c r="N44" s="237">
        <f t="shared" si="9"/>
        <v>1.3458107909531423E-2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f>+'COEF Art 14 F I'!AP46+'COEF Art 14 F II'!M46</f>
        <v>1835263869.4420123</v>
      </c>
      <c r="E45" s="8">
        <f t="shared" si="3"/>
        <v>209845251.90692759</v>
      </c>
      <c r="F45" s="234">
        <f t="shared" si="4"/>
        <v>0.12910228149419981</v>
      </c>
      <c r="G45" s="8">
        <f t="shared" si="5"/>
        <v>0</v>
      </c>
      <c r="H45" s="8">
        <f t="shared" si="6"/>
        <v>0</v>
      </c>
      <c r="I45" s="8">
        <f t="shared" si="7"/>
        <v>1835263869.4420123</v>
      </c>
      <c r="J45" s="8">
        <f t="shared" si="10"/>
        <v>209845251.90692759</v>
      </c>
      <c r="K45" s="8">
        <f t="shared" si="8"/>
        <v>102940617.48431404</v>
      </c>
      <c r="L45" s="8">
        <f t="shared" si="11"/>
        <v>1732323251.9576983</v>
      </c>
      <c r="M45" s="234">
        <f t="shared" si="12"/>
        <v>0.10158041375136911</v>
      </c>
      <c r="N45" s="237">
        <f t="shared" si="9"/>
        <v>0.25246784800378419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f>+'COEF Art 14 F I'!AP47+'COEF Art 14 F II'!M47</f>
        <v>6931873.0310134022</v>
      </c>
      <c r="E46" s="8">
        <f t="shared" si="3"/>
        <v>-2938046.130939451</v>
      </c>
      <c r="F46" s="234">
        <f t="shared" si="4"/>
        <v>-0.29767681809038565</v>
      </c>
      <c r="G46" s="8">
        <f t="shared" si="5"/>
        <v>9869919.1619528532</v>
      </c>
      <c r="H46" s="8">
        <f t="shared" si="6"/>
        <v>2938046.130939451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9869919.1619528532</v>
      </c>
      <c r="M46" s="234">
        <f t="shared" si="12"/>
        <v>3.3600000000000081E-2</v>
      </c>
      <c r="N46" s="237">
        <f t="shared" si="9"/>
        <v>1.4384366474175792E-3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f>+'COEF Art 14 F I'!AP48+'COEF Art 14 F II'!M48</f>
        <v>27770956.865328372</v>
      </c>
      <c r="E47" s="8">
        <f t="shared" si="3"/>
        <v>1054069.8701427914</v>
      </c>
      <c r="F47" s="234">
        <f t="shared" si="4"/>
        <v>3.9453319180963571E-2</v>
      </c>
      <c r="G47" s="8">
        <f t="shared" si="5"/>
        <v>0</v>
      </c>
      <c r="H47" s="8">
        <f t="shared" si="6"/>
        <v>0</v>
      </c>
      <c r="I47" s="8">
        <f t="shared" si="7"/>
        <v>27770956.865328372</v>
      </c>
      <c r="J47" s="8">
        <f t="shared" si="10"/>
        <v>1054069.8701427914</v>
      </c>
      <c r="K47" s="8">
        <f t="shared" si="8"/>
        <v>517079.14436031872</v>
      </c>
      <c r="L47" s="8">
        <f t="shared" si="11"/>
        <v>27253877.720968053</v>
      </c>
      <c r="M47" s="234">
        <f t="shared" si="12"/>
        <v>5.4374636441318298E-2</v>
      </c>
      <c r="N47" s="237">
        <f t="shared" si="9"/>
        <v>3.971965307395818E-3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f>+'COEF Art 14 F I'!AP49+'COEF Art 14 F II'!M49</f>
        <v>13472607.176656112</v>
      </c>
      <c r="E48" s="8">
        <f t="shared" si="3"/>
        <v>-7461191.3676485755</v>
      </c>
      <c r="F48" s="234">
        <f t="shared" si="4"/>
        <v>-0.35641841837053934</v>
      </c>
      <c r="G48" s="8">
        <f t="shared" si="5"/>
        <v>20933798.544304688</v>
      </c>
      <c r="H48" s="8">
        <f t="shared" si="6"/>
        <v>7461191.3676485755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20933798.544304688</v>
      </c>
      <c r="M48" s="234">
        <f t="shared" si="12"/>
        <v>3.3600000000000026E-2</v>
      </c>
      <c r="N48" s="237">
        <f t="shared" si="9"/>
        <v>3.050880407598669E-3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f>+'COEF Art 14 F I'!AP50+'COEF Art 14 F II'!M50</f>
        <v>22028628.772664923</v>
      </c>
      <c r="E49" s="8">
        <f t="shared" si="3"/>
        <v>-614823.93794173747</v>
      </c>
      <c r="F49" s="234">
        <f t="shared" si="4"/>
        <v>-2.7152393488725387E-2</v>
      </c>
      <c r="G49" s="8">
        <f t="shared" si="5"/>
        <v>22643452.710606661</v>
      </c>
      <c r="H49" s="8">
        <f t="shared" si="6"/>
        <v>614823.93794173747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22643452.710606661</v>
      </c>
      <c r="M49" s="234">
        <f t="shared" si="12"/>
        <v>3.3599999999999998E-2</v>
      </c>
      <c r="N49" s="237">
        <f t="shared" si="9"/>
        <v>3.3000444753955851E-3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f>+'COEF Art 14 F I'!AP51+'COEF Art 14 F II'!M51</f>
        <v>40212744.516933784</v>
      </c>
      <c r="E50" s="8">
        <f t="shared" si="3"/>
        <v>-27279247.15660429</v>
      </c>
      <c r="F50" s="234">
        <f t="shared" si="4"/>
        <v>-0.40418494817215184</v>
      </c>
      <c r="G50" s="8">
        <f t="shared" si="5"/>
        <v>67491991.673538074</v>
      </c>
      <c r="H50" s="8">
        <f t="shared" si="6"/>
        <v>27279247.15660429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67491991.673538074</v>
      </c>
      <c r="M50" s="234">
        <f t="shared" si="12"/>
        <v>3.3599999999999935E-2</v>
      </c>
      <c r="N50" s="237">
        <f t="shared" si="9"/>
        <v>9.8362461371173503E-3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f>+'COEF Art 14 F I'!AP52+'COEF Art 14 F II'!M52</f>
        <v>50636608.547210045</v>
      </c>
      <c r="E51" s="8">
        <f t="shared" si="3"/>
        <v>-7443788.6622395515</v>
      </c>
      <c r="F51" s="234">
        <f t="shared" si="4"/>
        <v>-0.12816352883048909</v>
      </c>
      <c r="G51" s="8">
        <f t="shared" si="5"/>
        <v>58080397.209449597</v>
      </c>
      <c r="H51" s="8">
        <f t="shared" si="6"/>
        <v>7443788.6622395515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58080397.209449597</v>
      </c>
      <c r="M51" s="234">
        <f t="shared" si="12"/>
        <v>3.359999999999997E-2</v>
      </c>
      <c r="N51" s="237">
        <f t="shared" si="9"/>
        <v>8.46460548174458E-3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f>+'COEF Art 14 F I'!AP53+'COEF Art 14 F II'!M53</f>
        <v>508192657.1866082</v>
      </c>
      <c r="E52" s="8">
        <f t="shared" si="3"/>
        <v>-17350733.490644753</v>
      </c>
      <c r="F52" s="234">
        <f t="shared" si="4"/>
        <v>-3.3014844822394876E-2</v>
      </c>
      <c r="G52" s="8">
        <f t="shared" si="5"/>
        <v>525543390.67725295</v>
      </c>
      <c r="H52" s="8">
        <f t="shared" si="6"/>
        <v>17350733.490644753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525543390.67725295</v>
      </c>
      <c r="M52" s="234">
        <f t="shared" si="12"/>
        <v>3.3599999999999984E-2</v>
      </c>
      <c r="N52" s="237">
        <f t="shared" si="9"/>
        <v>7.6592407754703537E-2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f>+'COEF Art 14 F I'!AP54+'COEF Art 14 F II'!M54</f>
        <v>1032934451.7661804</v>
      </c>
      <c r="E53" s="8">
        <f t="shared" si="3"/>
        <v>281122053.89816201</v>
      </c>
      <c r="F53" s="234">
        <f t="shared" si="4"/>
        <v>0.37392580209552934</v>
      </c>
      <c r="G53" s="8">
        <f t="shared" si="5"/>
        <v>0</v>
      </c>
      <c r="H53" s="8">
        <f t="shared" si="6"/>
        <v>0</v>
      </c>
      <c r="I53" s="8">
        <f t="shared" si="7"/>
        <v>1032934451.7661804</v>
      </c>
      <c r="J53" s="8">
        <f t="shared" si="10"/>
        <v>281122053.89816201</v>
      </c>
      <c r="K53" s="8">
        <f t="shared" si="8"/>
        <v>137905802.26981089</v>
      </c>
      <c r="L53" s="8">
        <f t="shared" si="11"/>
        <v>895028649.49636948</v>
      </c>
      <c r="M53" s="234">
        <f t="shared" si="12"/>
        <v>0.23049528678010733</v>
      </c>
      <c r="N53" s="237">
        <f t="shared" si="9"/>
        <v>0.13044098829979769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f>+'COEF Art 14 F I'!AP55+'COEF Art 14 F II'!M55</f>
        <v>280423824.65735435</v>
      </c>
      <c r="E54" s="8">
        <f t="shared" si="3"/>
        <v>13834684.991357774</v>
      </c>
      <c r="F54" s="234">
        <f t="shared" si="4"/>
        <v>5.1895156001819626E-2</v>
      </c>
      <c r="G54" s="8">
        <f t="shared" si="5"/>
        <v>0</v>
      </c>
      <c r="H54" s="8">
        <f t="shared" si="6"/>
        <v>0</v>
      </c>
      <c r="I54" s="8">
        <f t="shared" si="7"/>
        <v>280423824.65735435</v>
      </c>
      <c r="J54" s="8">
        <f t="shared" si="10"/>
        <v>13834684.991357774</v>
      </c>
      <c r="K54" s="8">
        <f t="shared" si="8"/>
        <v>6786672.5730968313</v>
      </c>
      <c r="L54" s="8">
        <f t="shared" si="11"/>
        <v>273637152.08425754</v>
      </c>
      <c r="M54" s="234">
        <f t="shared" si="12"/>
        <v>6.0926040530538968E-2</v>
      </c>
      <c r="N54" s="237">
        <f t="shared" si="9"/>
        <v>3.9879729630439481E-2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f>+'COEF Art 14 F I'!AP56+'COEF Art 14 F II'!M56</f>
        <v>75730129.751471221</v>
      </c>
      <c r="E55" s="8">
        <f t="shared" si="3"/>
        <v>5677028.0623690933</v>
      </c>
      <c r="F55" s="234">
        <f t="shared" si="4"/>
        <v>8.1038925122315392E-2</v>
      </c>
      <c r="G55" s="8">
        <f t="shared" si="5"/>
        <v>0</v>
      </c>
      <c r="H55" s="8">
        <f t="shared" si="6"/>
        <v>0</v>
      </c>
      <c r="I55" s="8">
        <f t="shared" si="7"/>
        <v>75730129.751471221</v>
      </c>
      <c r="J55" s="8">
        <f t="shared" si="10"/>
        <v>5677028.0623690933</v>
      </c>
      <c r="K55" s="8">
        <f t="shared" si="8"/>
        <v>2784893.9583119568</v>
      </c>
      <c r="L55" s="8">
        <f t="shared" si="11"/>
        <v>72945235.793159261</v>
      </c>
      <c r="M55" s="234">
        <f t="shared" si="12"/>
        <v>7.627205502505946E-2</v>
      </c>
      <c r="N55" s="237">
        <f t="shared" si="9"/>
        <v>1.0630998967435922E-2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f>+'COEF Art 14 F I'!AP57+'COEF Art 14 F II'!M57</f>
        <v>12428654.709156366</v>
      </c>
      <c r="E56" s="8">
        <f t="shared" si="3"/>
        <v>-5096304.209058607</v>
      </c>
      <c r="F56" s="234">
        <f t="shared" si="4"/>
        <v>-0.29080263370898091</v>
      </c>
      <c r="G56" s="8">
        <f t="shared" si="5"/>
        <v>17524958.918214973</v>
      </c>
      <c r="H56" s="8">
        <f t="shared" si="6"/>
        <v>5096304.209058607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17524958.918214973</v>
      </c>
      <c r="M56" s="234">
        <f t="shared" si="12"/>
        <v>3.3599999999999915E-2</v>
      </c>
      <c r="N56" s="237">
        <f t="shared" si="9"/>
        <v>2.5540779755951122E-3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f>+'COEF Art 14 F I'!AP58+'COEF Art 14 F II'!M58</f>
        <v>8584809.5508060548</v>
      </c>
      <c r="E57" s="8">
        <f t="shared" si="3"/>
        <v>-15559520.535331571</v>
      </c>
      <c r="F57" s="234">
        <f t="shared" si="4"/>
        <v>-0.6444378651145517</v>
      </c>
      <c r="G57" s="8">
        <f t="shared" si="5"/>
        <v>24144330.086137626</v>
      </c>
      <c r="H57" s="8">
        <f t="shared" si="6"/>
        <v>15559520.535331571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24144330.086137626</v>
      </c>
      <c r="M57" s="234">
        <f t="shared" si="12"/>
        <v>3.3599999999999963E-2</v>
      </c>
      <c r="N57" s="237">
        <f t="shared" si="9"/>
        <v>3.5187815273226139E-3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6861559860.611371</v>
      </c>
      <c r="E58" s="12">
        <f>SUM(E7:E57)</f>
        <v>276946991.2946161</v>
      </c>
      <c r="F58" s="235">
        <f t="shared" si="4"/>
        <v>4.2059722688503602E-2</v>
      </c>
      <c r="G58" s="12">
        <f t="shared" ref="G58:L58" si="13">SUM(G7:G57)</f>
        <v>2614101956.3399096</v>
      </c>
      <c r="H58" s="12">
        <f t="shared" si="13"/>
        <v>266677814.74832112</v>
      </c>
      <c r="I58" s="12">
        <f t="shared" si="13"/>
        <v>4514135719.019783</v>
      </c>
      <c r="J58" s="12">
        <f t="shared" si="13"/>
        <v>543624806.04293728</v>
      </c>
      <c r="K58" s="12">
        <f t="shared" si="13"/>
        <v>266677814.74832112</v>
      </c>
      <c r="L58" s="12">
        <f t="shared" si="13"/>
        <v>6861559860.611372</v>
      </c>
      <c r="M58" s="235">
        <f t="shared" si="12"/>
        <v>7.7072929370837581E-2</v>
      </c>
      <c r="N58" s="238">
        <f>SUM(N7:N57)</f>
        <v>1</v>
      </c>
    </row>
    <row r="59" spans="1:14" ht="13.5" thickTop="1" x14ac:dyDescent="0.2">
      <c r="D59" s="183">
        <f>+(D58-B58)/B58</f>
        <v>7.7072929370837429E-2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2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N7" sqref="N7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4.42578125" style="18" bestFit="1" customWidth="1"/>
    <col min="15" max="15" width="5.42578125" style="1" customWidth="1"/>
    <col min="16" max="16384" width="9.7109375" style="1"/>
  </cols>
  <sheetData>
    <row r="1" spans="1:14" ht="47.25" customHeight="1" x14ac:dyDescent="0.35">
      <c r="A1" s="259" t="s">
        <v>175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 x14ac:dyDescent="0.25">
      <c r="B2" s="111"/>
    </row>
    <row r="3" spans="1:14" ht="69" customHeight="1" thickBot="1" x14ac:dyDescent="0.25">
      <c r="A3" s="263" t="s">
        <v>0</v>
      </c>
      <c r="B3" s="261" t="s">
        <v>176</v>
      </c>
      <c r="C3" s="261" t="s">
        <v>220</v>
      </c>
      <c r="D3" s="261" t="s">
        <v>221</v>
      </c>
      <c r="E3" s="266" t="s">
        <v>222</v>
      </c>
      <c r="F3" s="267"/>
      <c r="G3" s="147" t="s">
        <v>223</v>
      </c>
      <c r="H3" s="261" t="s">
        <v>224</v>
      </c>
      <c r="I3" s="261" t="s">
        <v>225</v>
      </c>
      <c r="J3" s="261" t="s">
        <v>226</v>
      </c>
      <c r="K3" s="210" t="s">
        <v>227</v>
      </c>
      <c r="L3" s="261" t="s">
        <v>228</v>
      </c>
      <c r="M3" s="261" t="s">
        <v>229</v>
      </c>
      <c r="N3" s="261" t="s">
        <v>232</v>
      </c>
    </row>
    <row r="4" spans="1:14" ht="20.45" customHeight="1" thickBot="1" x14ac:dyDescent="0.25">
      <c r="A4" s="264"/>
      <c r="B4" s="262"/>
      <c r="C4" s="262"/>
      <c r="D4" s="265"/>
      <c r="E4" s="268"/>
      <c r="F4" s="269"/>
      <c r="G4" s="207">
        <f>+D59</f>
        <v>1.0809863929921873E-2</v>
      </c>
      <c r="H4" s="262"/>
      <c r="I4" s="262"/>
      <c r="J4" s="262"/>
      <c r="K4" s="180">
        <f>+H58/J58</f>
        <v>1.0000000000000024</v>
      </c>
      <c r="L4" s="262"/>
      <c r="M4" s="262"/>
      <c r="N4" s="262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8892955.849611707</v>
      </c>
      <c r="D7" s="6">
        <v>2998414.3432418234</v>
      </c>
      <c r="E7" s="6">
        <f>+D7-C7</f>
        <v>-5894541.5063698832</v>
      </c>
      <c r="F7" s="141">
        <f>+(D7-C7)/C7</f>
        <v>-0.66283265160112725</v>
      </c>
      <c r="G7" s="6">
        <f>IF(F7&lt;0,C7,0)</f>
        <v>8892955.849611707</v>
      </c>
      <c r="H7" s="6">
        <f>IF(F7&lt;0,G7-D7,0)</f>
        <v>5894541.5063698832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8892955.849611707</v>
      </c>
      <c r="M7" s="141">
        <f t="shared" ref="M7:M58" si="2">+(L7-B7)/B7</f>
        <v>1.0809863929921795E-2</v>
      </c>
      <c r="N7" s="107">
        <f>+L7/L$58</f>
        <v>1.3810166641992614E-3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17614965.726698447</v>
      </c>
      <c r="D8" s="8">
        <v>15925656.077250928</v>
      </c>
      <c r="E8" s="8">
        <f t="shared" ref="E8:E57" si="3">+D8-C8</f>
        <v>-1689309.6494475193</v>
      </c>
      <c r="F8" s="142">
        <f t="shared" ref="F8:F58" si="4">+(D8-C8)/C8</f>
        <v>-9.5901954943181419E-2</v>
      </c>
      <c r="G8" s="8">
        <f t="shared" ref="G8:G57" si="5">IF(F8&lt;0,C8,0)</f>
        <v>17614965.726698447</v>
      </c>
      <c r="H8" s="8">
        <f t="shared" ref="H8:H57" si="6">IF(F8&lt;0,G8-D8,0)</f>
        <v>1689309.6494475193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17614965.726698447</v>
      </c>
      <c r="M8" s="142">
        <f t="shared" si="2"/>
        <v>1.0809863929921811E-2</v>
      </c>
      <c r="N8" s="106">
        <f t="shared" ref="N8:N57" si="9">+L8/L$58</f>
        <v>2.7354865602904773E-3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17236739.874151215</v>
      </c>
      <c r="D9" s="8">
        <v>16815746.939291541</v>
      </c>
      <c r="E9" s="8">
        <f t="shared" si="3"/>
        <v>-420992.93485967442</v>
      </c>
      <c r="F9" s="142">
        <f t="shared" si="4"/>
        <v>-2.4424162453771745E-2</v>
      </c>
      <c r="G9" s="8">
        <f t="shared" si="5"/>
        <v>17236739.874151215</v>
      </c>
      <c r="H9" s="8">
        <f t="shared" si="6"/>
        <v>420992.93485967442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17236739.874151215</v>
      </c>
      <c r="M9" s="142">
        <f t="shared" si="2"/>
        <v>1.0809863929921774E-2</v>
      </c>
      <c r="N9" s="106">
        <f t="shared" si="9"/>
        <v>2.6767506108455572E-3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47117186.755950637</v>
      </c>
      <c r="D10" s="8">
        <v>47404096.113422394</v>
      </c>
      <c r="E10" s="8">
        <f t="shared" si="3"/>
        <v>286909.35747175664</v>
      </c>
      <c r="F10" s="142">
        <f t="shared" si="4"/>
        <v>6.0892718183247979E-3</v>
      </c>
      <c r="G10" s="8">
        <f t="shared" si="5"/>
        <v>0</v>
      </c>
      <c r="H10" s="8">
        <f t="shared" si="6"/>
        <v>0</v>
      </c>
      <c r="I10" s="8">
        <f t="shared" si="7"/>
        <v>47404096.113422394</v>
      </c>
      <c r="J10" s="8">
        <f t="shared" si="10"/>
        <v>286909.35747175664</v>
      </c>
      <c r="K10" s="8">
        <f t="shared" si="8"/>
        <v>286909.35747175734</v>
      </c>
      <c r="L10" s="8">
        <f t="shared" si="1"/>
        <v>47117186.755950637</v>
      </c>
      <c r="M10" s="142">
        <f t="shared" si="2"/>
        <v>1.0809863929921854E-2</v>
      </c>
      <c r="N10" s="106">
        <f t="shared" si="9"/>
        <v>7.3169844965549563E-3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64014059.631980784</v>
      </c>
      <c r="D11" s="8">
        <v>46681959.266720206</v>
      </c>
      <c r="E11" s="8">
        <f t="shared" si="3"/>
        <v>-17332100.365260579</v>
      </c>
      <c r="F11" s="142">
        <f t="shared" si="4"/>
        <v>-0.27075458836548516</v>
      </c>
      <c r="G11" s="8">
        <f t="shared" si="5"/>
        <v>64014059.631980784</v>
      </c>
      <c r="H11" s="8">
        <f t="shared" si="6"/>
        <v>17332100.365260579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64014059.631980784</v>
      </c>
      <c r="M11" s="142">
        <f t="shared" si="2"/>
        <v>1.0809863929921918E-2</v>
      </c>
      <c r="N11" s="106">
        <f t="shared" si="9"/>
        <v>9.9409560319216814E-3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408257970.75164133</v>
      </c>
      <c r="D12" s="8">
        <v>409304505.72194535</v>
      </c>
      <c r="E12" s="8">
        <f t="shared" si="3"/>
        <v>1046534.9703040123</v>
      </c>
      <c r="F12" s="142">
        <f t="shared" si="4"/>
        <v>2.5634158921067555E-3</v>
      </c>
      <c r="G12" s="8">
        <f t="shared" si="5"/>
        <v>0</v>
      </c>
      <c r="H12" s="8">
        <f t="shared" si="6"/>
        <v>0</v>
      </c>
      <c r="I12" s="8">
        <f t="shared" si="7"/>
        <v>409304505.72194535</v>
      </c>
      <c r="J12" s="8">
        <f t="shared" si="10"/>
        <v>1046534.9703040123</v>
      </c>
      <c r="K12" s="8">
        <f t="shared" si="8"/>
        <v>1046534.9703040149</v>
      </c>
      <c r="L12" s="8">
        <f t="shared" si="1"/>
        <v>408257970.75164133</v>
      </c>
      <c r="M12" s="142">
        <f t="shared" si="2"/>
        <v>1.080986392992182E-2</v>
      </c>
      <c r="N12" s="106">
        <f t="shared" si="9"/>
        <v>6.3399736874304738E-2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71355206.891260028</v>
      </c>
      <c r="D13" s="8">
        <v>66877546.791158631</v>
      </c>
      <c r="E13" s="8">
        <f t="shared" si="3"/>
        <v>-4477660.1001013964</v>
      </c>
      <c r="F13" s="142">
        <f t="shared" si="4"/>
        <v>-6.2751693887245177E-2</v>
      </c>
      <c r="G13" s="8">
        <f t="shared" si="5"/>
        <v>71355206.891260028</v>
      </c>
      <c r="H13" s="8">
        <f t="shared" si="6"/>
        <v>4477660.1001013964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71355206.891260028</v>
      </c>
      <c r="M13" s="142">
        <f t="shared" si="2"/>
        <v>1.0809863929921972E-2</v>
      </c>
      <c r="N13" s="106">
        <f t="shared" si="9"/>
        <v>1.1080987183639143E-2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11618908.800271232</v>
      </c>
      <c r="D14" s="8">
        <v>8617930.027534714</v>
      </c>
      <c r="E14" s="8">
        <f t="shared" si="3"/>
        <v>-3000978.7727365177</v>
      </c>
      <c r="F14" s="142">
        <f t="shared" si="4"/>
        <v>-0.25828404580182807</v>
      </c>
      <c r="G14" s="8">
        <f t="shared" si="5"/>
        <v>11618908.800271232</v>
      </c>
      <c r="H14" s="8">
        <f t="shared" si="6"/>
        <v>3000978.7727365177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11618908.800271232</v>
      </c>
      <c r="M14" s="142">
        <f t="shared" si="2"/>
        <v>1.0809863929921844E-2</v>
      </c>
      <c r="N14" s="106">
        <f t="shared" si="9"/>
        <v>1.8043389559486715E-3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115494227.02613729</v>
      </c>
      <c r="D15" s="8">
        <v>87171357.774223074</v>
      </c>
      <c r="E15" s="8">
        <f t="shared" si="3"/>
        <v>-28322869.251914218</v>
      </c>
      <c r="F15" s="142">
        <f t="shared" si="4"/>
        <v>-0.24523190449601018</v>
      </c>
      <c r="G15" s="8">
        <f t="shared" si="5"/>
        <v>115494227.02613729</v>
      </c>
      <c r="H15" s="8">
        <f t="shared" si="6"/>
        <v>28322869.251914218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115494227.02613729</v>
      </c>
      <c r="M15" s="142">
        <f t="shared" si="2"/>
        <v>1.0809863929921906E-2</v>
      </c>
      <c r="N15" s="106">
        <f t="shared" si="9"/>
        <v>1.7935482289487867E-2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16499995.853173694</v>
      </c>
      <c r="D16" s="8">
        <v>15773043.994827284</v>
      </c>
      <c r="E16" s="8">
        <f t="shared" si="3"/>
        <v>-726951.8583464101</v>
      </c>
      <c r="F16" s="142">
        <f t="shared" si="4"/>
        <v>-4.4057699457335585E-2</v>
      </c>
      <c r="G16" s="8">
        <f t="shared" si="5"/>
        <v>16499995.853173694</v>
      </c>
      <c r="H16" s="8">
        <f t="shared" si="6"/>
        <v>726951.8583464101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16499995.853173694</v>
      </c>
      <c r="M16" s="142">
        <f t="shared" si="2"/>
        <v>1.0809863929921846E-2</v>
      </c>
      <c r="N16" s="106">
        <f t="shared" si="9"/>
        <v>2.5623391837087013E-3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23251240.756077014</v>
      </c>
      <c r="D17" s="8">
        <v>20303696.289486747</v>
      </c>
      <c r="E17" s="8">
        <f t="shared" si="3"/>
        <v>-2947544.4665902667</v>
      </c>
      <c r="F17" s="142">
        <f t="shared" si="4"/>
        <v>-0.12676934093591921</v>
      </c>
      <c r="G17" s="8">
        <f t="shared" si="5"/>
        <v>23251240.756077014</v>
      </c>
      <c r="H17" s="8">
        <f t="shared" si="6"/>
        <v>2947544.4665902667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23251240.756077014</v>
      </c>
      <c r="M17" s="142">
        <f t="shared" si="2"/>
        <v>1.0809863929921946E-2</v>
      </c>
      <c r="N17" s="106">
        <f t="shared" si="9"/>
        <v>3.6107624383239713E-3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58633829.045963809</v>
      </c>
      <c r="D18" s="8">
        <v>44853451.721811317</v>
      </c>
      <c r="E18" s="8">
        <f t="shared" si="3"/>
        <v>-13780377.324152492</v>
      </c>
      <c r="F18" s="142">
        <f t="shared" si="4"/>
        <v>-0.23502434598548694</v>
      </c>
      <c r="G18" s="8">
        <f t="shared" si="5"/>
        <v>58633829.045963809</v>
      </c>
      <c r="H18" s="8">
        <f t="shared" si="6"/>
        <v>13780377.324152492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58633829.045963809</v>
      </c>
      <c r="M18" s="142">
        <f t="shared" si="2"/>
        <v>1.0809863929921842E-2</v>
      </c>
      <c r="N18" s="106">
        <f t="shared" si="9"/>
        <v>9.1054421463053013E-3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29833452.296604525</v>
      </c>
      <c r="D19" s="8">
        <v>23952821.445703149</v>
      </c>
      <c r="E19" s="8">
        <f t="shared" si="3"/>
        <v>-5880630.8509013765</v>
      </c>
      <c r="F19" s="142">
        <f t="shared" si="4"/>
        <v>-0.19711533189106231</v>
      </c>
      <c r="G19" s="8">
        <f t="shared" si="5"/>
        <v>29833452.296604525</v>
      </c>
      <c r="H19" s="8">
        <f t="shared" si="6"/>
        <v>5880630.8509013765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29833452.296604525</v>
      </c>
      <c r="M19" s="142">
        <f t="shared" si="2"/>
        <v>1.0809863929921908E-2</v>
      </c>
      <c r="N19" s="106">
        <f t="shared" si="9"/>
        <v>4.6329359404166512E-3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155680157.5066078</v>
      </c>
      <c r="D20" s="8">
        <v>150376654.45592228</v>
      </c>
      <c r="E20" s="8">
        <f t="shared" si="3"/>
        <v>-5303503.0506855249</v>
      </c>
      <c r="F20" s="142">
        <f t="shared" si="4"/>
        <v>-3.4066660360749054E-2</v>
      </c>
      <c r="G20" s="8">
        <f t="shared" si="5"/>
        <v>155680157.5066078</v>
      </c>
      <c r="H20" s="8">
        <f t="shared" si="6"/>
        <v>5303503.0506855249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155680157.5066078</v>
      </c>
      <c r="M20" s="142">
        <f t="shared" si="2"/>
        <v>1.080986392992196E-2</v>
      </c>
      <c r="N20" s="106">
        <f t="shared" si="9"/>
        <v>2.4176088967222131E-2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19493680.793617874</v>
      </c>
      <c r="D21" s="8">
        <v>19127351.077358264</v>
      </c>
      <c r="E21" s="8">
        <f t="shared" si="3"/>
        <v>-366329.71625960991</v>
      </c>
      <c r="F21" s="142">
        <f t="shared" si="4"/>
        <v>-1.8792229140201386E-2</v>
      </c>
      <c r="G21" s="8">
        <f t="shared" si="5"/>
        <v>19493680.793617874</v>
      </c>
      <c r="H21" s="8">
        <f t="shared" si="6"/>
        <v>366329.71625960991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19493680.793617874</v>
      </c>
      <c r="M21" s="142">
        <f t="shared" si="2"/>
        <v>1.0809863929921787E-2</v>
      </c>
      <c r="N21" s="106">
        <f t="shared" si="9"/>
        <v>3.0272384657956918E-3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14526984.072695961</v>
      </c>
      <c r="D22" s="8">
        <v>7521497.8369801007</v>
      </c>
      <c r="E22" s="8">
        <f t="shared" si="3"/>
        <v>-7005486.2357158605</v>
      </c>
      <c r="F22" s="142">
        <f t="shared" si="4"/>
        <v>-0.48223954818556919</v>
      </c>
      <c r="G22" s="8">
        <f t="shared" si="5"/>
        <v>14526984.072695961</v>
      </c>
      <c r="H22" s="8">
        <f t="shared" si="6"/>
        <v>7005486.2357158605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14526984.072695961</v>
      </c>
      <c r="M22" s="142">
        <f t="shared" si="2"/>
        <v>1.0809863929921846E-2</v>
      </c>
      <c r="N22" s="106">
        <f t="shared" si="9"/>
        <v>2.2559436282174215E-3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127403599.02043031</v>
      </c>
      <c r="D23" s="8">
        <v>112159447.62149425</v>
      </c>
      <c r="E23" s="8">
        <f t="shared" si="3"/>
        <v>-15244151.398936063</v>
      </c>
      <c r="F23" s="142">
        <f t="shared" si="4"/>
        <v>-0.11965243930425801</v>
      </c>
      <c r="G23" s="8">
        <f t="shared" si="5"/>
        <v>127403599.02043031</v>
      </c>
      <c r="H23" s="8">
        <f t="shared" si="6"/>
        <v>15244151.398936063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127403599.02043031</v>
      </c>
      <c r="M23" s="142">
        <f t="shared" si="2"/>
        <v>1.0809863929921894E-2</v>
      </c>
      <c r="N23" s="106">
        <f t="shared" si="9"/>
        <v>1.9784928240013391E-2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136200061.29018307</v>
      </c>
      <c r="D24" s="8">
        <v>139538165.86195713</v>
      </c>
      <c r="E24" s="8">
        <f t="shared" si="3"/>
        <v>3338104.5717740655</v>
      </c>
      <c r="F24" s="142">
        <f t="shared" si="4"/>
        <v>2.4508833110302476E-2</v>
      </c>
      <c r="G24" s="8">
        <f t="shared" si="5"/>
        <v>0</v>
      </c>
      <c r="H24" s="8">
        <f t="shared" si="6"/>
        <v>0</v>
      </c>
      <c r="I24" s="8">
        <f t="shared" si="7"/>
        <v>139538165.86195713</v>
      </c>
      <c r="J24" s="8">
        <f t="shared" si="10"/>
        <v>3338104.5717740655</v>
      </c>
      <c r="K24" s="8">
        <f t="shared" si="8"/>
        <v>3338104.5717740739</v>
      </c>
      <c r="L24" s="8">
        <f t="shared" si="1"/>
        <v>136200061.29018307</v>
      </c>
      <c r="M24" s="142">
        <f t="shared" si="2"/>
        <v>1.0809863929921839E-2</v>
      </c>
      <c r="N24" s="106">
        <f t="shared" si="9"/>
        <v>2.1150960095558818E-2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24487015.964559797</v>
      </c>
      <c r="D25" s="8">
        <v>22746519.095873114</v>
      </c>
      <c r="E25" s="8">
        <f t="shared" si="3"/>
        <v>-1740496.8686866835</v>
      </c>
      <c r="F25" s="142">
        <f t="shared" si="4"/>
        <v>-7.1078357248825857E-2</v>
      </c>
      <c r="G25" s="8">
        <f t="shared" si="5"/>
        <v>24487015.964559797</v>
      </c>
      <c r="H25" s="8">
        <f t="shared" si="6"/>
        <v>1740496.8686866835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24487015.964559797</v>
      </c>
      <c r="M25" s="142">
        <f t="shared" si="2"/>
        <v>1.0809863929921861E-2</v>
      </c>
      <c r="N25" s="106">
        <f t="shared" si="9"/>
        <v>3.8026700767942057E-3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333257314.72277886</v>
      </c>
      <c r="D26" s="8">
        <v>322790025.36483473</v>
      </c>
      <c r="E26" s="8">
        <f t="shared" si="3"/>
        <v>-10467289.357944131</v>
      </c>
      <c r="F26" s="142">
        <f t="shared" si="4"/>
        <v>-3.1409031086538579E-2</v>
      </c>
      <c r="G26" s="8">
        <f t="shared" si="5"/>
        <v>333257314.72277886</v>
      </c>
      <c r="H26" s="8">
        <f t="shared" si="6"/>
        <v>10467289.357944131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333257314.72277886</v>
      </c>
      <c r="M26" s="142">
        <f t="shared" si="2"/>
        <v>1.0809863929921852E-2</v>
      </c>
      <c r="N26" s="106">
        <f t="shared" si="9"/>
        <v>5.1752635780661235E-2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49420588.161305122</v>
      </c>
      <c r="D27" s="8">
        <v>41753766.2648701</v>
      </c>
      <c r="E27" s="8">
        <f t="shared" si="3"/>
        <v>-7666821.8964350224</v>
      </c>
      <c r="F27" s="142">
        <f t="shared" si="4"/>
        <v>-0.15513416941561048</v>
      </c>
      <c r="G27" s="8">
        <f t="shared" si="5"/>
        <v>49420588.161305122</v>
      </c>
      <c r="H27" s="8">
        <f t="shared" si="6"/>
        <v>7666821.8964350224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49420588.161305122</v>
      </c>
      <c r="M27" s="142">
        <f t="shared" si="2"/>
        <v>1.0809863929921939E-2</v>
      </c>
      <c r="N27" s="106">
        <f t="shared" si="9"/>
        <v>7.6746873547416895E-3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7927083.3749593319</v>
      </c>
      <c r="D28" s="8">
        <v>3481284.3138500904</v>
      </c>
      <c r="E28" s="8">
        <f t="shared" si="3"/>
        <v>-4445799.0611092411</v>
      </c>
      <c r="F28" s="142">
        <f t="shared" si="4"/>
        <v>-0.56083667230660983</v>
      </c>
      <c r="G28" s="8">
        <f t="shared" si="5"/>
        <v>7927083.3749593319</v>
      </c>
      <c r="H28" s="8">
        <f t="shared" si="6"/>
        <v>4445799.0611092411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7927083.374959331</v>
      </c>
      <c r="M28" s="142">
        <f t="shared" si="2"/>
        <v>1.0809863929921752E-2</v>
      </c>
      <c r="N28" s="106">
        <f t="shared" si="9"/>
        <v>1.2310231181226156E-3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36274645.739376143</v>
      </c>
      <c r="D29" s="8">
        <v>33009464.764907505</v>
      </c>
      <c r="E29" s="8">
        <f t="shared" si="3"/>
        <v>-3265180.9744686373</v>
      </c>
      <c r="F29" s="142">
        <f t="shared" si="4"/>
        <v>-9.0012759819299404E-2</v>
      </c>
      <c r="G29" s="8">
        <f t="shared" si="5"/>
        <v>36274645.739376143</v>
      </c>
      <c r="H29" s="8">
        <f t="shared" si="6"/>
        <v>3265180.9744686373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36274645.739376143</v>
      </c>
      <c r="M29" s="142">
        <f t="shared" si="2"/>
        <v>1.0809863929921927E-2</v>
      </c>
      <c r="N29" s="106">
        <f t="shared" si="9"/>
        <v>5.6332102735212079E-3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34939961.812938064</v>
      </c>
      <c r="D30" s="8">
        <v>29863208.834461536</v>
      </c>
      <c r="E30" s="8">
        <f t="shared" si="3"/>
        <v>-5076752.9784765281</v>
      </c>
      <c r="F30" s="142">
        <f t="shared" si="4"/>
        <v>-0.14529932819207134</v>
      </c>
      <c r="G30" s="8">
        <f t="shared" si="5"/>
        <v>34939961.812938064</v>
      </c>
      <c r="H30" s="8">
        <f t="shared" si="6"/>
        <v>5076752.9784765281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34939961.812938064</v>
      </c>
      <c r="M30" s="142">
        <f t="shared" si="2"/>
        <v>1.08098639299218E-2</v>
      </c>
      <c r="N30" s="106">
        <f t="shared" si="9"/>
        <v>5.4259427715769174E-3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563374552.96265674</v>
      </c>
      <c r="D31" s="8">
        <v>532481553.04654372</v>
      </c>
      <c r="E31" s="8">
        <f t="shared" si="3"/>
        <v>-30892999.916113019</v>
      </c>
      <c r="F31" s="142">
        <f t="shared" si="4"/>
        <v>-5.4835632446751215E-2</v>
      </c>
      <c r="G31" s="8">
        <f t="shared" si="5"/>
        <v>563374552.96265674</v>
      </c>
      <c r="H31" s="8">
        <f t="shared" si="6"/>
        <v>30892999.916113019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563374552.96265674</v>
      </c>
      <c r="M31" s="142">
        <f t="shared" si="2"/>
        <v>1.0809863929921913E-2</v>
      </c>
      <c r="N31" s="106">
        <f t="shared" si="9"/>
        <v>8.7488306361175674E-2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14741167.910905486</v>
      </c>
      <c r="D32" s="8">
        <v>8837286.05041367</v>
      </c>
      <c r="E32" s="8">
        <f t="shared" si="3"/>
        <v>-5903881.860491816</v>
      </c>
      <c r="F32" s="142">
        <f t="shared" si="4"/>
        <v>-0.40050299244771076</v>
      </c>
      <c r="G32" s="8">
        <f t="shared" si="5"/>
        <v>14741167.910905486</v>
      </c>
      <c r="H32" s="8">
        <f t="shared" si="6"/>
        <v>5903881.860491816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14741167.910905486</v>
      </c>
      <c r="M32" s="142">
        <f t="shared" si="2"/>
        <v>1.0809863929921894E-2</v>
      </c>
      <c r="N32" s="106">
        <f t="shared" si="9"/>
        <v>2.2892049481622887E-3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25374641.039719235</v>
      </c>
      <c r="D33" s="8">
        <v>21957586.265530031</v>
      </c>
      <c r="E33" s="8">
        <f t="shared" si="3"/>
        <v>-3417054.774189204</v>
      </c>
      <c r="F33" s="142">
        <f t="shared" si="4"/>
        <v>-0.1346641620994932</v>
      </c>
      <c r="G33" s="8">
        <f t="shared" si="5"/>
        <v>25374641.039719235</v>
      </c>
      <c r="H33" s="8">
        <f t="shared" si="6"/>
        <v>3417054.774189204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25374641.039719235</v>
      </c>
      <c r="M33" s="142">
        <f t="shared" si="2"/>
        <v>1.0809863929921891E-2</v>
      </c>
      <c r="N33" s="106">
        <f t="shared" si="9"/>
        <v>3.9405123241961007E-3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13704882.467671754</v>
      </c>
      <c r="D34" s="8">
        <v>13573910.890714904</v>
      </c>
      <c r="E34" s="8">
        <f t="shared" si="3"/>
        <v>-130971.57695684955</v>
      </c>
      <c r="F34" s="142">
        <f t="shared" si="4"/>
        <v>-9.5565633098858363E-3</v>
      </c>
      <c r="G34" s="8">
        <f t="shared" si="5"/>
        <v>13704882.467671754</v>
      </c>
      <c r="H34" s="8">
        <f t="shared" si="6"/>
        <v>130971.57695684955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13704882.467671754</v>
      </c>
      <c r="M34" s="142">
        <f t="shared" si="2"/>
        <v>1.0809863929921937E-2</v>
      </c>
      <c r="N34" s="106">
        <f t="shared" si="9"/>
        <v>2.1282767382201028E-3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20313933.601789832</v>
      </c>
      <c r="D35" s="8">
        <v>15173886.093801813</v>
      </c>
      <c r="E35" s="8">
        <f t="shared" si="3"/>
        <v>-5140047.5079880189</v>
      </c>
      <c r="F35" s="142">
        <f t="shared" si="4"/>
        <v>-0.25303063447717172</v>
      </c>
      <c r="G35" s="8">
        <f t="shared" si="5"/>
        <v>20313933.601789832</v>
      </c>
      <c r="H35" s="8">
        <f t="shared" si="6"/>
        <v>5140047.5079880189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20313933.601789832</v>
      </c>
      <c r="M35" s="142">
        <f t="shared" si="2"/>
        <v>1.0809863929921944E-2</v>
      </c>
      <c r="N35" s="106">
        <f t="shared" si="9"/>
        <v>3.1546182499864765E-3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18679244.730204809</v>
      </c>
      <c r="D36" s="8">
        <v>17308245.211356126</v>
      </c>
      <c r="E36" s="8">
        <f t="shared" si="3"/>
        <v>-1370999.5188486837</v>
      </c>
      <c r="F36" s="142">
        <f t="shared" si="4"/>
        <v>-7.3396946110553543E-2</v>
      </c>
      <c r="G36" s="8">
        <f t="shared" si="5"/>
        <v>18679244.730204809</v>
      </c>
      <c r="H36" s="8">
        <f t="shared" si="6"/>
        <v>1370999.5188486837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18679244.730204809</v>
      </c>
      <c r="M36" s="142">
        <f t="shared" si="2"/>
        <v>1.0809863929921931E-2</v>
      </c>
      <c r="N36" s="106">
        <f t="shared" si="9"/>
        <v>2.9007619832269183E-3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177615658.11629388</v>
      </c>
      <c r="D37" s="8">
        <v>159954179.50093096</v>
      </c>
      <c r="E37" s="8">
        <f t="shared" si="3"/>
        <v>-17661478.615362912</v>
      </c>
      <c r="F37" s="142">
        <f t="shared" si="4"/>
        <v>-9.943649564836822E-2</v>
      </c>
      <c r="G37" s="8">
        <f t="shared" si="5"/>
        <v>177615658.11629388</v>
      </c>
      <c r="H37" s="8">
        <f t="shared" si="6"/>
        <v>17661478.615362912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177615658.11629388</v>
      </c>
      <c r="M37" s="142">
        <f t="shared" si="2"/>
        <v>1.0809863929921811E-2</v>
      </c>
      <c r="N37" s="106">
        <f t="shared" si="9"/>
        <v>2.7582525746153427E-2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34613262.194417313</v>
      </c>
      <c r="D38" s="8">
        <v>28217869.661323886</v>
      </c>
      <c r="E38" s="8">
        <f t="shared" si="3"/>
        <v>-6395392.5330934264</v>
      </c>
      <c r="F38" s="142">
        <f t="shared" si="4"/>
        <v>-0.18476711317100078</v>
      </c>
      <c r="G38" s="8">
        <f t="shared" si="5"/>
        <v>34613262.194417313</v>
      </c>
      <c r="H38" s="8">
        <f t="shared" si="6"/>
        <v>6395392.5330934264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34613262.194417313</v>
      </c>
      <c r="M38" s="142">
        <f t="shared" si="2"/>
        <v>1.080986392992192E-2</v>
      </c>
      <c r="N38" s="106">
        <f t="shared" si="9"/>
        <v>5.3752085022299714E-3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126906318.41085619</v>
      </c>
      <c r="D39" s="8">
        <v>114385786.47315101</v>
      </c>
      <c r="E39" s="8">
        <f t="shared" si="3"/>
        <v>-12520531.937705174</v>
      </c>
      <c r="F39" s="142">
        <f t="shared" si="4"/>
        <v>-9.8659641966527226E-2</v>
      </c>
      <c r="G39" s="8">
        <f t="shared" si="5"/>
        <v>126906318.41085619</v>
      </c>
      <c r="H39" s="8">
        <f t="shared" si="6"/>
        <v>12520531.937705174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126906318.41085619</v>
      </c>
      <c r="M39" s="142">
        <f t="shared" si="2"/>
        <v>1.0809863929921821E-2</v>
      </c>
      <c r="N39" s="106">
        <f t="shared" si="9"/>
        <v>1.9707703881743917E-2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25289784.55652668</v>
      </c>
      <c r="D40" s="8">
        <v>25099564.826270469</v>
      </c>
      <c r="E40" s="8">
        <f t="shared" si="3"/>
        <v>-190219.73025621101</v>
      </c>
      <c r="F40" s="142">
        <f t="shared" si="4"/>
        <v>-7.5216034296788784E-3</v>
      </c>
      <c r="G40" s="8">
        <f t="shared" si="5"/>
        <v>25289784.55652668</v>
      </c>
      <c r="H40" s="8">
        <f t="shared" si="6"/>
        <v>190219.73025621101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"/>
        <v>25289784.55652668</v>
      </c>
      <c r="M40" s="142">
        <f t="shared" si="2"/>
        <v>1.0809863929921809E-2</v>
      </c>
      <c r="N40" s="106">
        <f t="shared" si="9"/>
        <v>3.9273346789523789E-3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23312882.017971404</v>
      </c>
      <c r="D41" s="8">
        <v>23959563.673811525</v>
      </c>
      <c r="E41" s="8">
        <f t="shared" si="3"/>
        <v>646681.65584012121</v>
      </c>
      <c r="F41" s="142">
        <f t="shared" si="4"/>
        <v>2.7739241134648564E-2</v>
      </c>
      <c r="G41" s="8">
        <f t="shared" si="5"/>
        <v>0</v>
      </c>
      <c r="H41" s="8">
        <f t="shared" si="6"/>
        <v>0</v>
      </c>
      <c r="I41" s="8">
        <f t="shared" si="7"/>
        <v>23959563.673811525</v>
      </c>
      <c r="J41" s="8">
        <f t="shared" si="10"/>
        <v>646681.65584012121</v>
      </c>
      <c r="K41" s="8">
        <f t="shared" si="8"/>
        <v>646681.65584012284</v>
      </c>
      <c r="L41" s="8">
        <f t="shared" si="1"/>
        <v>23312882.017971404</v>
      </c>
      <c r="M41" s="142">
        <f t="shared" si="2"/>
        <v>1.080986392992195E-2</v>
      </c>
      <c r="N41" s="106">
        <f t="shared" si="9"/>
        <v>3.6203349147106768E-3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27328041.866978236</v>
      </c>
      <c r="D42" s="8">
        <v>24565967.27848582</v>
      </c>
      <c r="E42" s="8">
        <f t="shared" si="3"/>
        <v>-2762074.5884924158</v>
      </c>
      <c r="F42" s="142">
        <f t="shared" si="4"/>
        <v>-0.1010710757081341</v>
      </c>
      <c r="G42" s="8">
        <f t="shared" si="5"/>
        <v>27328041.866978236</v>
      </c>
      <c r="H42" s="8">
        <f t="shared" si="6"/>
        <v>2762074.5884924158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27328041.866978236</v>
      </c>
      <c r="M42" s="142">
        <f t="shared" si="2"/>
        <v>1.0809863929921804E-2</v>
      </c>
      <c r="N42" s="106">
        <f t="shared" si="9"/>
        <v>4.2438624295970048E-3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38492731.553040333</v>
      </c>
      <c r="D43" s="8">
        <v>30981862.854172163</v>
      </c>
      <c r="E43" s="8">
        <f t="shared" si="3"/>
        <v>-7510868.6988681704</v>
      </c>
      <c r="F43" s="142">
        <f t="shared" si="4"/>
        <v>-0.19512433635733828</v>
      </c>
      <c r="G43" s="8">
        <f t="shared" si="5"/>
        <v>38492731.553040333</v>
      </c>
      <c r="H43" s="8">
        <f t="shared" si="6"/>
        <v>7510868.6988681704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38492731.553040333</v>
      </c>
      <c r="M43" s="142">
        <f t="shared" si="2"/>
        <v>1.0809863929921814E-2</v>
      </c>
      <c r="N43" s="106">
        <f t="shared" si="9"/>
        <v>5.9776641899800392E-3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90307502.828452528</v>
      </c>
      <c r="D44" s="8">
        <v>83975372.186020419</v>
      </c>
      <c r="E44" s="8">
        <f t="shared" si="3"/>
        <v>-6332130.6424321085</v>
      </c>
      <c r="F44" s="142">
        <f t="shared" si="4"/>
        <v>-7.0117437024701898E-2</v>
      </c>
      <c r="G44" s="8">
        <f t="shared" si="5"/>
        <v>90307502.828452528</v>
      </c>
      <c r="H44" s="8">
        <f t="shared" si="6"/>
        <v>6332130.6424321085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90307502.828452528</v>
      </c>
      <c r="M44" s="142">
        <f t="shared" si="2"/>
        <v>1.0809863929921905E-2</v>
      </c>
      <c r="N44" s="106">
        <f t="shared" si="9"/>
        <v>1.4024152196118274E-2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1589579306.907702</v>
      </c>
      <c r="D45" s="8">
        <v>1732132130.6845245</v>
      </c>
      <c r="E45" s="8">
        <f t="shared" si="3"/>
        <v>142552823.77682257</v>
      </c>
      <c r="F45" s="142">
        <f t="shared" si="4"/>
        <v>8.9679592051395404E-2</v>
      </c>
      <c r="G45" s="8">
        <f t="shared" si="5"/>
        <v>0</v>
      </c>
      <c r="H45" s="8">
        <f t="shared" si="6"/>
        <v>0</v>
      </c>
      <c r="I45" s="8">
        <f t="shared" si="7"/>
        <v>1732132130.6845245</v>
      </c>
      <c r="J45" s="8">
        <f t="shared" si="10"/>
        <v>142552823.77682257</v>
      </c>
      <c r="K45" s="8">
        <f t="shared" si="8"/>
        <v>142552823.77682292</v>
      </c>
      <c r="L45" s="8">
        <f t="shared" si="1"/>
        <v>1589579306.9077015</v>
      </c>
      <c r="M45" s="142">
        <f t="shared" si="2"/>
        <v>1.0809863929921599E-2</v>
      </c>
      <c r="N45" s="106">
        <f t="shared" si="9"/>
        <v>0.24685105256670067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9652294.5482709855</v>
      </c>
      <c r="D46" s="8">
        <v>6552343.6614334434</v>
      </c>
      <c r="E46" s="8">
        <f t="shared" si="3"/>
        <v>-3099950.8868375421</v>
      </c>
      <c r="F46" s="142">
        <f t="shared" si="4"/>
        <v>-0.32116206890856186</v>
      </c>
      <c r="G46" s="8">
        <f t="shared" si="5"/>
        <v>9652294.5482709855</v>
      </c>
      <c r="H46" s="8">
        <f t="shared" si="6"/>
        <v>3099950.8868375421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9652294.5482709855</v>
      </c>
      <c r="M46" s="142">
        <f t="shared" si="2"/>
        <v>1.0809863929921804E-2</v>
      </c>
      <c r="N46" s="106">
        <f t="shared" si="9"/>
        <v>1.4989368939129434E-3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26127798.866326079</v>
      </c>
      <c r="D47" s="8">
        <v>26494054.487284381</v>
      </c>
      <c r="E47" s="8">
        <f t="shared" si="3"/>
        <v>366255.62095830217</v>
      </c>
      <c r="F47" s="142">
        <f t="shared" si="4"/>
        <v>1.4017852128766125E-2</v>
      </c>
      <c r="G47" s="8">
        <f t="shared" si="5"/>
        <v>0</v>
      </c>
      <c r="H47" s="8">
        <f t="shared" si="6"/>
        <v>0</v>
      </c>
      <c r="I47" s="8">
        <f t="shared" si="7"/>
        <v>26494054.487284381</v>
      </c>
      <c r="J47" s="8">
        <f t="shared" si="10"/>
        <v>366255.62095830217</v>
      </c>
      <c r="K47" s="8">
        <f t="shared" si="8"/>
        <v>366255.62095830304</v>
      </c>
      <c r="L47" s="8">
        <f t="shared" si="1"/>
        <v>26127798.866326079</v>
      </c>
      <c r="M47" s="142">
        <f t="shared" si="2"/>
        <v>1.080986392992191E-2</v>
      </c>
      <c r="N47" s="106">
        <f t="shared" si="9"/>
        <v>4.0574727057504029E-3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20472223.353429776</v>
      </c>
      <c r="D48" s="8">
        <v>12687567.16364307</v>
      </c>
      <c r="E48" s="8">
        <f t="shared" si="3"/>
        <v>-7784656.1897867061</v>
      </c>
      <c r="F48" s="142">
        <f t="shared" si="4"/>
        <v>-0.38025455542338632</v>
      </c>
      <c r="G48" s="8">
        <f t="shared" si="5"/>
        <v>20472223.353429776</v>
      </c>
      <c r="H48" s="8">
        <f t="shared" si="6"/>
        <v>7784656.1897867061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20472223.353429776</v>
      </c>
      <c r="M48" s="142">
        <f t="shared" si="2"/>
        <v>1.0809863929921823E-2</v>
      </c>
      <c r="N48" s="106">
        <f t="shared" si="9"/>
        <v>3.1791995914980582E-3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22144180.875882294</v>
      </c>
      <c r="D49" s="8">
        <v>20180035.751705468</v>
      </c>
      <c r="E49" s="8">
        <f t="shared" si="3"/>
        <v>-1964145.1241768263</v>
      </c>
      <c r="F49" s="142">
        <f t="shared" si="4"/>
        <v>-8.8698025688365795E-2</v>
      </c>
      <c r="G49" s="8">
        <f t="shared" si="5"/>
        <v>22144180.875882294</v>
      </c>
      <c r="H49" s="8">
        <f t="shared" si="6"/>
        <v>1964145.1241768263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22144180.875882294</v>
      </c>
      <c r="M49" s="142">
        <f t="shared" si="2"/>
        <v>1.0809863929921861E-2</v>
      </c>
      <c r="N49" s="106">
        <f t="shared" si="9"/>
        <v>3.4388434308904527E-3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66003841.834257394</v>
      </c>
      <c r="D50" s="8">
        <v>39342640.67257861</v>
      </c>
      <c r="E50" s="8">
        <f t="shared" si="3"/>
        <v>-26661201.161678784</v>
      </c>
      <c r="F50" s="142">
        <f t="shared" si="4"/>
        <v>-0.403934080513493</v>
      </c>
      <c r="G50" s="8">
        <f t="shared" si="5"/>
        <v>66003841.834257394</v>
      </c>
      <c r="H50" s="8">
        <f t="shared" si="6"/>
        <v>26661201.161678784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66003841.834257394</v>
      </c>
      <c r="M50" s="142">
        <f t="shared" si="2"/>
        <v>1.080986392992184E-2</v>
      </c>
      <c r="N50" s="106">
        <f t="shared" si="9"/>
        <v>1.0249955921940375E-2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56799766.254140444</v>
      </c>
      <c r="D51" s="8">
        <v>49076902.406095728</v>
      </c>
      <c r="E51" s="8">
        <f t="shared" si="3"/>
        <v>-7722863.8480447158</v>
      </c>
      <c r="F51" s="142">
        <f t="shared" si="4"/>
        <v>-0.13596647235289908</v>
      </c>
      <c r="G51" s="8">
        <f t="shared" si="5"/>
        <v>56799766.254140444</v>
      </c>
      <c r="H51" s="8">
        <f t="shared" si="6"/>
        <v>7722863.8480447158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56799766.254140444</v>
      </c>
      <c r="M51" s="142">
        <f t="shared" si="2"/>
        <v>1.0809863929921882E-2</v>
      </c>
      <c r="N51" s="106">
        <f t="shared" si="9"/>
        <v>8.8206244409743464E-3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513955537.1708048</v>
      </c>
      <c r="D52" s="8">
        <v>537518536.93027961</v>
      </c>
      <c r="E52" s="8">
        <f t="shared" si="3"/>
        <v>23562999.759474814</v>
      </c>
      <c r="F52" s="142">
        <f t="shared" si="4"/>
        <v>4.5846377858254364E-2</v>
      </c>
      <c r="G52" s="8">
        <f t="shared" si="5"/>
        <v>0</v>
      </c>
      <c r="H52" s="8">
        <f t="shared" si="6"/>
        <v>0</v>
      </c>
      <c r="I52" s="8">
        <f t="shared" si="7"/>
        <v>537518536.93027961</v>
      </c>
      <c r="J52" s="8">
        <f t="shared" si="10"/>
        <v>23562999.759474814</v>
      </c>
      <c r="K52" s="8">
        <f t="shared" si="8"/>
        <v>23562999.75947487</v>
      </c>
      <c r="L52" s="8">
        <f t="shared" si="1"/>
        <v>513955537.17080474</v>
      </c>
      <c r="M52" s="142">
        <f t="shared" si="2"/>
        <v>1.0809863929921767E-2</v>
      </c>
      <c r="N52" s="106">
        <f t="shared" si="9"/>
        <v>7.9813863184911168E-2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735235475.6093266</v>
      </c>
      <c r="D53" s="8">
        <v>870233926.48897505</v>
      </c>
      <c r="E53" s="8">
        <f t="shared" si="3"/>
        <v>134998450.87964845</v>
      </c>
      <c r="F53" s="142">
        <f t="shared" si="4"/>
        <v>0.18361253687843129</v>
      </c>
      <c r="G53" s="8">
        <f t="shared" si="5"/>
        <v>0</v>
      </c>
      <c r="H53" s="8">
        <f t="shared" si="6"/>
        <v>0</v>
      </c>
      <c r="I53" s="8">
        <f t="shared" si="7"/>
        <v>870233926.48897505</v>
      </c>
      <c r="J53" s="8">
        <f t="shared" si="10"/>
        <v>134998450.87964845</v>
      </c>
      <c r="K53" s="8">
        <f t="shared" si="8"/>
        <v>134998450.87964877</v>
      </c>
      <c r="L53" s="8">
        <f t="shared" si="1"/>
        <v>735235475.60932624</v>
      </c>
      <c r="M53" s="142">
        <f t="shared" si="2"/>
        <v>1.0809863929921344E-2</v>
      </c>
      <c r="N53" s="106">
        <f t="shared" si="9"/>
        <v>0.11417716011389883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260711041.01294595</v>
      </c>
      <c r="D54" s="8">
        <v>262614513.35291484</v>
      </c>
      <c r="E54" s="8">
        <f t="shared" si="3"/>
        <v>1903472.33996889</v>
      </c>
      <c r="F54" s="142">
        <f t="shared" si="4"/>
        <v>7.3010806622277671E-3</v>
      </c>
      <c r="G54" s="8">
        <f t="shared" si="5"/>
        <v>0</v>
      </c>
      <c r="H54" s="8">
        <f t="shared" si="6"/>
        <v>0</v>
      </c>
      <c r="I54" s="8">
        <f t="shared" si="7"/>
        <v>262614513.35291484</v>
      </c>
      <c r="J54" s="8">
        <f t="shared" si="10"/>
        <v>1903472.33996889</v>
      </c>
      <c r="K54" s="8">
        <f t="shared" si="8"/>
        <v>1903472.3399688946</v>
      </c>
      <c r="L54" s="8">
        <f t="shared" si="1"/>
        <v>260711041.01294595</v>
      </c>
      <c r="M54" s="142">
        <f t="shared" si="2"/>
        <v>1.0809863929921863E-2</v>
      </c>
      <c r="N54" s="106">
        <f t="shared" si="9"/>
        <v>4.0486683872982022E-2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68508481.217328086</v>
      </c>
      <c r="D55" s="8">
        <v>73504709.434682652</v>
      </c>
      <c r="E55" s="8">
        <f t="shared" si="3"/>
        <v>4996228.2173545659</v>
      </c>
      <c r="F55" s="142">
        <f t="shared" si="4"/>
        <v>7.2928608671167752E-2</v>
      </c>
      <c r="G55" s="8">
        <f t="shared" si="5"/>
        <v>0</v>
      </c>
      <c r="H55" s="8">
        <f t="shared" si="6"/>
        <v>0</v>
      </c>
      <c r="I55" s="8">
        <f t="shared" si="7"/>
        <v>73504709.434682652</v>
      </c>
      <c r="J55" s="8">
        <f t="shared" si="10"/>
        <v>4996228.2173545659</v>
      </c>
      <c r="K55" s="8">
        <f t="shared" si="8"/>
        <v>4996228.217354578</v>
      </c>
      <c r="L55" s="8">
        <f t="shared" si="1"/>
        <v>68508481.217328072</v>
      </c>
      <c r="M55" s="142">
        <f t="shared" si="2"/>
        <v>1.0809863929921748E-2</v>
      </c>
      <c r="N55" s="106">
        <f t="shared" si="9"/>
        <v>1.0638909694378296E-2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17138546.187595151</v>
      </c>
      <c r="D56" s="8">
        <v>11447789.656049548</v>
      </c>
      <c r="E56" s="8">
        <f t="shared" si="3"/>
        <v>-5690756.5315456036</v>
      </c>
      <c r="F56" s="142">
        <f t="shared" si="4"/>
        <v>-0.33204429764670257</v>
      </c>
      <c r="G56" s="8">
        <f t="shared" si="5"/>
        <v>17138546.187595151</v>
      </c>
      <c r="H56" s="8">
        <f t="shared" si="6"/>
        <v>5690756.5315456036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17138546.187595151</v>
      </c>
      <c r="M56" s="142">
        <f t="shared" si="2"/>
        <v>1.0809863929921832E-2</v>
      </c>
      <c r="N56" s="106">
        <f t="shared" si="9"/>
        <v>2.6615017869734579E-3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23611964.985533953</v>
      </c>
      <c r="D57" s="8">
        <v>8121498.0981813446</v>
      </c>
      <c r="E57" s="8">
        <f t="shared" si="3"/>
        <v>-15490466.887352608</v>
      </c>
      <c r="F57" s="142">
        <f t="shared" si="4"/>
        <v>-0.65604310767201957</v>
      </c>
      <c r="G57" s="8">
        <f t="shared" si="5"/>
        <v>23611964.985533953</v>
      </c>
      <c r="H57" s="8">
        <f t="shared" si="6"/>
        <v>15490466.887352608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23611964.985533953</v>
      </c>
      <c r="M57" s="142">
        <f t="shared" si="2"/>
        <v>1.0809863929921859E-2</v>
      </c>
      <c r="N57" s="106">
        <f t="shared" si="9"/>
        <v>3.6667805025632333E-3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6439426894.8000031</v>
      </c>
      <c r="D58" s="12">
        <f>SUM(D7:D57)</f>
        <v>6439426894.8000021</v>
      </c>
      <c r="E58" s="12">
        <f>SUM(E7:E57)</f>
        <v>-8.8103115558624268E-7</v>
      </c>
      <c r="F58" s="143">
        <f t="shared" si="4"/>
        <v>-1.4809925354946815E-16</v>
      </c>
      <c r="G58" s="12">
        <f t="shared" ref="G58:L58" si="11">SUM(G7:G57)</f>
        <v>2630421153.1998224</v>
      </c>
      <c r="H58" s="12">
        <f t="shared" si="11"/>
        <v>313698461.14961833</v>
      </c>
      <c r="I58" s="12">
        <f t="shared" si="11"/>
        <v>4122704202.7497978</v>
      </c>
      <c r="J58" s="12">
        <f t="shared" si="11"/>
        <v>313698461.14961755</v>
      </c>
      <c r="K58" s="12">
        <f t="shared" si="11"/>
        <v>313698461.14961833</v>
      </c>
      <c r="L58" s="12">
        <f t="shared" si="11"/>
        <v>6439426894.8000021</v>
      </c>
      <c r="M58" s="143">
        <f t="shared" si="2"/>
        <v>1.0809863929921873E-2</v>
      </c>
      <c r="N58" s="108">
        <f>SUM(N7:N57)</f>
        <v>0.99999999999999956</v>
      </c>
    </row>
    <row r="59" spans="1:14" ht="13.5" thickTop="1" x14ac:dyDescent="0.2">
      <c r="D59" s="183">
        <f>+(D58-B58)/B58</f>
        <v>1.0809863929921873E-2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230</v>
      </c>
      <c r="D60" s="149"/>
      <c r="F60" s="17"/>
    </row>
    <row r="61" spans="1:14" x14ac:dyDescent="0.2">
      <c r="A61" s="112" t="s">
        <v>231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8" sqref="D58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59" t="s">
        <v>175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 x14ac:dyDescent="0.25">
      <c r="B2" s="111"/>
    </row>
    <row r="3" spans="1:14" ht="69" customHeight="1" thickBot="1" x14ac:dyDescent="0.25">
      <c r="A3" s="263" t="s">
        <v>0</v>
      </c>
      <c r="B3" s="261" t="s">
        <v>176</v>
      </c>
      <c r="C3" s="261" t="s">
        <v>184</v>
      </c>
      <c r="D3" s="261" t="s">
        <v>233</v>
      </c>
      <c r="E3" s="266" t="s">
        <v>234</v>
      </c>
      <c r="F3" s="267"/>
      <c r="G3" s="147" t="s">
        <v>235</v>
      </c>
      <c r="H3" s="261" t="s">
        <v>185</v>
      </c>
      <c r="I3" s="261" t="s">
        <v>186</v>
      </c>
      <c r="J3" s="261" t="s">
        <v>187</v>
      </c>
      <c r="K3" s="210" t="s">
        <v>188</v>
      </c>
      <c r="L3" s="261" t="s">
        <v>189</v>
      </c>
      <c r="M3" s="261" t="s">
        <v>190</v>
      </c>
      <c r="N3" s="261" t="s">
        <v>236</v>
      </c>
    </row>
    <row r="4" spans="1:14" ht="20.45" customHeight="1" thickBot="1" x14ac:dyDescent="0.25">
      <c r="A4" s="264"/>
      <c r="B4" s="262"/>
      <c r="C4" s="262"/>
      <c r="D4" s="265"/>
      <c r="E4" s="268"/>
      <c r="F4" s="269"/>
      <c r="G4" s="207">
        <v>3.3599999999999998E-2</v>
      </c>
      <c r="H4" s="262"/>
      <c r="I4" s="262"/>
      <c r="J4" s="262"/>
      <c r="K4" s="180">
        <f>+H58/J58</f>
        <v>0.53660413703808263</v>
      </c>
      <c r="L4" s="262"/>
      <c r="M4" s="262"/>
      <c r="N4" s="262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152</v>
      </c>
      <c r="E6" s="4"/>
      <c r="F6" s="144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v>3190660.2548686569</v>
      </c>
      <c r="E7" s="6">
        <f>+D7-C7</f>
        <v>-5902799.8449586965</v>
      </c>
      <c r="F7" s="141">
        <f>+(D7-C7)/C7</f>
        <v>-0.64912583110919087</v>
      </c>
      <c r="G7" s="6">
        <f>IF(F7&lt;0,C7,0)</f>
        <v>9093460.0998273529</v>
      </c>
      <c r="H7" s="6">
        <f>IF(F7&lt;0,G7-D7,0)</f>
        <v>5902799.8449586965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9093460.0998273529</v>
      </c>
      <c r="M7" s="141">
        <f t="shared" ref="M7:M58" si="2">+(L7-B7)/B7</f>
        <v>3.3599999999999915E-2</v>
      </c>
      <c r="N7" s="107">
        <f>+L7/L$58</f>
        <v>1.332235387248032E-3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v>17084546.290200498</v>
      </c>
      <c r="E8" s="8">
        <f t="shared" ref="E8:E57" si="3">+D8-C8</f>
        <v>-927573.71853120625</v>
      </c>
      <c r="F8" s="142">
        <f t="shared" ref="F8:F58" si="4">+(D8-C8)/C8</f>
        <v>-5.149719844646538E-2</v>
      </c>
      <c r="G8" s="8">
        <f t="shared" ref="G8:G57" si="5">IF(F8&lt;0,C8,0)</f>
        <v>18012120.008731704</v>
      </c>
      <c r="H8" s="8">
        <f t="shared" ref="H8:H57" si="6">IF(F8&lt;0,G8-D8,0)</f>
        <v>927573.71853120625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142">
        <f t="shared" si="2"/>
        <v>3.3600000000000067E-2</v>
      </c>
      <c r="N8" s="106">
        <f t="shared" ref="N8:N57" si="9">+L8/L$58</f>
        <v>2.6388617106755984E-3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v>17803698.495368455</v>
      </c>
      <c r="E9" s="8">
        <f t="shared" si="3"/>
        <v>178331.97524331138</v>
      </c>
      <c r="F9" s="142">
        <f t="shared" si="4"/>
        <v>1.0117915848143462E-2</v>
      </c>
      <c r="G9" s="8">
        <f t="shared" si="5"/>
        <v>0</v>
      </c>
      <c r="H9" s="8">
        <f t="shared" si="6"/>
        <v>0</v>
      </c>
      <c r="I9" s="8">
        <f t="shared" si="7"/>
        <v>17803698.495368455</v>
      </c>
      <c r="J9" s="8">
        <f t="shared" ref="J9:J57" si="10">IF(I9=0,0,D9-C9)</f>
        <v>178331.97524331138</v>
      </c>
      <c r="K9" s="8">
        <f t="shared" si="8"/>
        <v>95693.675681733817</v>
      </c>
      <c r="L9" s="8">
        <f t="shared" si="1"/>
        <v>17708004.819686722</v>
      </c>
      <c r="M9" s="142">
        <f t="shared" si="2"/>
        <v>3.844613731744629E-2</v>
      </c>
      <c r="N9" s="106">
        <f t="shared" si="9"/>
        <v>2.5943073812786902E-3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v>50355362.739087552</v>
      </c>
      <c r="E10" s="8">
        <f t="shared" si="3"/>
        <v>2175852.458480604</v>
      </c>
      <c r="F10" s="142">
        <f t="shared" si="4"/>
        <v>4.5161365190472279E-2</v>
      </c>
      <c r="G10" s="8">
        <f t="shared" si="5"/>
        <v>0</v>
      </c>
      <c r="H10" s="8">
        <f t="shared" si="6"/>
        <v>0</v>
      </c>
      <c r="I10" s="8">
        <f t="shared" si="7"/>
        <v>50355362.739087552</v>
      </c>
      <c r="J10" s="8">
        <f t="shared" si="10"/>
        <v>2175852.458480604</v>
      </c>
      <c r="K10" s="8">
        <f t="shared" si="8"/>
        <v>1167571.4308051751</v>
      </c>
      <c r="L10" s="8">
        <f t="shared" si="1"/>
        <v>49187791.308282375</v>
      </c>
      <c r="M10" s="142">
        <f t="shared" si="2"/>
        <v>5.523075681208843E-2</v>
      </c>
      <c r="N10" s="106">
        <f t="shared" si="9"/>
        <v>7.2062466302248458E-3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v>50438294.090883724</v>
      </c>
      <c r="E11" s="8">
        <f t="shared" si="3"/>
        <v>-15019052.930219807</v>
      </c>
      <c r="F11" s="142">
        <f t="shared" si="4"/>
        <v>-0.22944793233642122</v>
      </c>
      <c r="G11" s="8">
        <f t="shared" si="5"/>
        <v>65457347.021103531</v>
      </c>
      <c r="H11" s="8">
        <f t="shared" si="6"/>
        <v>15019052.930219807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142">
        <f t="shared" si="2"/>
        <v>3.3600000000000026E-2</v>
      </c>
      <c r="N11" s="106">
        <f t="shared" si="9"/>
        <v>9.5898143390483817E-3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v>433526628.91722459</v>
      </c>
      <c r="E12" s="8">
        <f t="shared" si="3"/>
        <v>16063905.583381534</v>
      </c>
      <c r="F12" s="142">
        <f t="shared" si="4"/>
        <v>3.8479856249429248E-2</v>
      </c>
      <c r="G12" s="8">
        <f t="shared" si="5"/>
        <v>0</v>
      </c>
      <c r="H12" s="8">
        <f t="shared" si="6"/>
        <v>0</v>
      </c>
      <c r="I12" s="8">
        <f t="shared" si="7"/>
        <v>433526628.91722459</v>
      </c>
      <c r="J12" s="8">
        <f t="shared" si="10"/>
        <v>16063905.583381534</v>
      </c>
      <c r="K12" s="8">
        <f t="shared" si="8"/>
        <v>8619958.1930316854</v>
      </c>
      <c r="L12" s="8">
        <f t="shared" si="1"/>
        <v>424906670.72419292</v>
      </c>
      <c r="M12" s="142">
        <f t="shared" si="2"/>
        <v>5.203054144145159E-2</v>
      </c>
      <c r="N12" s="106">
        <f t="shared" si="9"/>
        <v>6.2250859057188211E-2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v>70735347.783567041</v>
      </c>
      <c r="E13" s="8">
        <f t="shared" si="3"/>
        <v>-2228663.0305572897</v>
      </c>
      <c r="F13" s="142">
        <f t="shared" si="4"/>
        <v>-3.0544689165111882E-2</v>
      </c>
      <c r="G13" s="8">
        <f t="shared" si="5"/>
        <v>72964010.814124331</v>
      </c>
      <c r="H13" s="8">
        <f t="shared" si="6"/>
        <v>2228663.0305572897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142">
        <f t="shared" si="2"/>
        <v>3.3600000000000074E-2</v>
      </c>
      <c r="N13" s="106">
        <f t="shared" si="9"/>
        <v>1.0689576479691163E-2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v>8982226.2000023369</v>
      </c>
      <c r="E14" s="8">
        <f t="shared" si="3"/>
        <v>-2898647.3099468444</v>
      </c>
      <c r="F14" s="142">
        <f t="shared" si="4"/>
        <v>-0.24397594230083197</v>
      </c>
      <c r="G14" s="8">
        <f t="shared" si="5"/>
        <v>11880873.509949181</v>
      </c>
      <c r="H14" s="8">
        <f t="shared" si="6"/>
        <v>2898647.3099468444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142">
        <f t="shared" si="2"/>
        <v>3.3599999999999977E-2</v>
      </c>
      <c r="N14" s="106">
        <f t="shared" si="9"/>
        <v>1.7406047805359087E-3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v>83704882.608541414</v>
      </c>
      <c r="E15" s="8">
        <f t="shared" si="3"/>
        <v>-34393324.89222315</v>
      </c>
      <c r="F15" s="142">
        <f t="shared" si="4"/>
        <v>-0.29122647684555658</v>
      </c>
      <c r="G15" s="8">
        <f t="shared" si="5"/>
        <v>118098207.50076456</v>
      </c>
      <c r="H15" s="8">
        <f t="shared" si="6"/>
        <v>34393324.89222315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142">
        <f t="shared" si="2"/>
        <v>3.3600000000000053E-2</v>
      </c>
      <c r="N15" s="106">
        <f t="shared" si="9"/>
        <v>1.7301952114582506E-2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v>14799924.844283577</v>
      </c>
      <c r="E16" s="8">
        <f t="shared" si="3"/>
        <v>-2072086.720319327</v>
      </c>
      <c r="F16" s="142">
        <f t="shared" si="4"/>
        <v>-0.12281207326022214</v>
      </c>
      <c r="G16" s="8">
        <f t="shared" si="5"/>
        <v>16872011.564602904</v>
      </c>
      <c r="H16" s="8">
        <f t="shared" si="6"/>
        <v>2072086.720319327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142">
        <f t="shared" si="2"/>
        <v>3.359999999999997E-2</v>
      </c>
      <c r="N16" s="106">
        <f t="shared" si="9"/>
        <v>2.4718303719008759E-3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v>25433884.382628739</v>
      </c>
      <c r="E17" s="8">
        <f t="shared" si="3"/>
        <v>1658411.5631951727</v>
      </c>
      <c r="F17" s="142">
        <f t="shared" si="4"/>
        <v>6.9753042380701777E-2</v>
      </c>
      <c r="G17" s="8">
        <f t="shared" si="5"/>
        <v>0</v>
      </c>
      <c r="H17" s="8">
        <f t="shared" si="6"/>
        <v>0</v>
      </c>
      <c r="I17" s="8">
        <f t="shared" si="7"/>
        <v>25433884.382628739</v>
      </c>
      <c r="J17" s="8">
        <f t="shared" si="10"/>
        <v>1658411.5631951727</v>
      </c>
      <c r="K17" s="8">
        <f t="shared" si="8"/>
        <v>889910.50572232332</v>
      </c>
      <c r="L17" s="8">
        <f t="shared" si="1"/>
        <v>24543973.876906417</v>
      </c>
      <c r="M17" s="142">
        <f t="shared" si="2"/>
        <v>6.7009333182836875E-2</v>
      </c>
      <c r="N17" s="106">
        <f t="shared" si="9"/>
        <v>3.5958095360342328E-3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v>47594016.266973011</v>
      </c>
      <c r="E18" s="8">
        <f t="shared" si="3"/>
        <v>-12361795.270408057</v>
      </c>
      <c r="F18" s="142">
        <f t="shared" si="4"/>
        <v>-0.20618176876316255</v>
      </c>
      <c r="G18" s="8">
        <f t="shared" si="5"/>
        <v>59955811.537381068</v>
      </c>
      <c r="H18" s="8">
        <f t="shared" si="6"/>
        <v>12361795.270408057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142">
        <f t="shared" si="2"/>
        <v>3.360000000000004E-2</v>
      </c>
      <c r="N18" s="106">
        <f t="shared" si="9"/>
        <v>8.7838130837335927E-3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v>25220973.539742567</v>
      </c>
      <c r="E19" s="8">
        <f t="shared" si="3"/>
        <v>-5285116.0762450397</v>
      </c>
      <c r="F19" s="142">
        <f t="shared" si="4"/>
        <v>-0.17324790370625609</v>
      </c>
      <c r="G19" s="8">
        <f t="shared" si="5"/>
        <v>30506089.615987606</v>
      </c>
      <c r="H19" s="8">
        <f t="shared" si="6"/>
        <v>5285116.0762450397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142">
        <f t="shared" si="2"/>
        <v>3.3599999999999956E-2</v>
      </c>
      <c r="N19" s="106">
        <f t="shared" si="9"/>
        <v>4.4692880011372154E-3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v>159445455.1496107</v>
      </c>
      <c r="E20" s="8">
        <f t="shared" si="3"/>
        <v>255268.60629302263</v>
      </c>
      <c r="F20" s="142">
        <f t="shared" si="4"/>
        <v>1.6035448656476119E-3</v>
      </c>
      <c r="G20" s="8">
        <f t="shared" si="5"/>
        <v>0</v>
      </c>
      <c r="H20" s="8">
        <f t="shared" si="6"/>
        <v>0</v>
      </c>
      <c r="I20" s="8">
        <f t="shared" si="7"/>
        <v>159445455.1496107</v>
      </c>
      <c r="J20" s="8">
        <f t="shared" si="10"/>
        <v>255268.60629302263</v>
      </c>
      <c r="K20" s="8">
        <f t="shared" si="8"/>
        <v>136978.19019278148</v>
      </c>
      <c r="L20" s="8">
        <f t="shared" si="1"/>
        <v>159308476.95941791</v>
      </c>
      <c r="M20" s="142">
        <f t="shared" si="2"/>
        <v>3.4368043412323933E-2</v>
      </c>
      <c r="N20" s="106">
        <f t="shared" si="9"/>
        <v>2.3339453647347481E-2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v>20312675.420717232</v>
      </c>
      <c r="E21" s="8">
        <f t="shared" si="3"/>
        <v>379482.06034820527</v>
      </c>
      <c r="F21" s="142">
        <f t="shared" si="4"/>
        <v>1.9037695239674326E-2</v>
      </c>
      <c r="G21" s="8">
        <f t="shared" si="5"/>
        <v>0</v>
      </c>
      <c r="H21" s="8">
        <f t="shared" si="6"/>
        <v>0</v>
      </c>
      <c r="I21" s="8">
        <f t="shared" si="7"/>
        <v>20312675.420717232</v>
      </c>
      <c r="J21" s="8">
        <f t="shared" si="10"/>
        <v>379482.06034820527</v>
      </c>
      <c r="K21" s="8">
        <f t="shared" si="8"/>
        <v>203631.64351458228</v>
      </c>
      <c r="L21" s="8">
        <f t="shared" si="1"/>
        <v>20109043.777202651</v>
      </c>
      <c r="M21" s="142">
        <f t="shared" si="2"/>
        <v>4.2718408051998669E-2</v>
      </c>
      <c r="N21" s="106">
        <f t="shared" si="9"/>
        <v>2.9460710697150178E-3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v>8036934.7619085368</v>
      </c>
      <c r="E22" s="8">
        <f t="shared" si="3"/>
        <v>-6817580.6849050317</v>
      </c>
      <c r="F22" s="142">
        <f t="shared" si="4"/>
        <v>-0.45895678720152844</v>
      </c>
      <c r="G22" s="8">
        <f t="shared" si="5"/>
        <v>14854515.446813568</v>
      </c>
      <c r="H22" s="8">
        <f t="shared" si="6"/>
        <v>6817580.6849050317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142">
        <f t="shared" si="2"/>
        <v>3.3599999999999991E-2</v>
      </c>
      <c r="N22" s="106">
        <f t="shared" si="9"/>
        <v>2.1762575434892237E-3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v>118768674.88816312</v>
      </c>
      <c r="E23" s="8">
        <f t="shared" si="3"/>
        <v>-11507418.219537571</v>
      </c>
      <c r="F23" s="142">
        <f t="shared" si="4"/>
        <v>-8.8331004906819402E-2</v>
      </c>
      <c r="G23" s="8">
        <f t="shared" si="5"/>
        <v>130276093.10770069</v>
      </c>
      <c r="H23" s="8">
        <f t="shared" si="6"/>
        <v>11507418.219537571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142">
        <f t="shared" si="2"/>
        <v>3.3600000000000005E-2</v>
      </c>
      <c r="N23" s="106">
        <f t="shared" si="9"/>
        <v>1.9086070587563633E-2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v>140358422.91524097</v>
      </c>
      <c r="E24" s="8">
        <f t="shared" si="3"/>
        <v>1087538.8716192245</v>
      </c>
      <c r="F24" s="142">
        <f t="shared" si="4"/>
        <v>7.8088028168083641E-3</v>
      </c>
      <c r="G24" s="8">
        <f t="shared" si="5"/>
        <v>0</v>
      </c>
      <c r="H24" s="8">
        <f t="shared" si="6"/>
        <v>0</v>
      </c>
      <c r="I24" s="8">
        <f t="shared" si="7"/>
        <v>140358422.91524097</v>
      </c>
      <c r="J24" s="8">
        <f t="shared" si="10"/>
        <v>1087538.8716192245</v>
      </c>
      <c r="K24" s="8">
        <f t="shared" si="8"/>
        <v>583577.85770060413</v>
      </c>
      <c r="L24" s="8">
        <f t="shared" si="1"/>
        <v>139774845.05754036</v>
      </c>
      <c r="M24" s="142">
        <f t="shared" si="2"/>
        <v>3.7340150768506115E-2</v>
      </c>
      <c r="N24" s="106">
        <f t="shared" si="9"/>
        <v>2.0477683168841458E-2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v>18141517.330049641</v>
      </c>
      <c r="E25" s="8">
        <f t="shared" si="3"/>
        <v>-6897592.9953752197</v>
      </c>
      <c r="F25" s="142">
        <f t="shared" si="4"/>
        <v>-0.27547276663306053</v>
      </c>
      <c r="G25" s="8">
        <f t="shared" si="5"/>
        <v>25039110.325424861</v>
      </c>
      <c r="H25" s="8">
        <f t="shared" si="6"/>
        <v>6897592.9953752197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142">
        <f t="shared" si="2"/>
        <v>3.3599999999999956E-2</v>
      </c>
      <c r="N25" s="106">
        <f t="shared" si="9"/>
        <v>3.6683493933592909E-3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v>341808597.29469818</v>
      </c>
      <c r="E26" s="8">
        <f t="shared" si="3"/>
        <v>1037525.7122933865</v>
      </c>
      <c r="F26" s="142">
        <f t="shared" si="4"/>
        <v>3.0446413995047507E-3</v>
      </c>
      <c r="G26" s="8">
        <f t="shared" si="5"/>
        <v>0</v>
      </c>
      <c r="H26" s="8">
        <f t="shared" si="6"/>
        <v>0</v>
      </c>
      <c r="I26" s="8">
        <f t="shared" si="7"/>
        <v>341808597.29469818</v>
      </c>
      <c r="J26" s="8">
        <f t="shared" si="10"/>
        <v>1037525.7122933865</v>
      </c>
      <c r="K26" s="8">
        <f t="shared" si="8"/>
        <v>556740.58950001467</v>
      </c>
      <c r="L26" s="8">
        <f t="shared" si="1"/>
        <v>341251856.70519817</v>
      </c>
      <c r="M26" s="142">
        <f t="shared" si="2"/>
        <v>3.5058279602818591E-2</v>
      </c>
      <c r="N26" s="106">
        <f t="shared" si="9"/>
        <v>4.9995028787269996E-2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v>44193257.044459999</v>
      </c>
      <c r="E27" s="8">
        <f t="shared" si="3"/>
        <v>-6341588.0795546994</v>
      </c>
      <c r="F27" s="142">
        <f t="shared" si="4"/>
        <v>-0.1254894135718071</v>
      </c>
      <c r="G27" s="8">
        <f t="shared" si="5"/>
        <v>50534845.124014698</v>
      </c>
      <c r="H27" s="8">
        <f t="shared" si="6"/>
        <v>6341588.0795546994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142">
        <f t="shared" si="2"/>
        <v>3.360000000000004E-2</v>
      </c>
      <c r="N27" s="106">
        <f t="shared" si="9"/>
        <v>7.4035964554998437E-3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v>3727593.38143308</v>
      </c>
      <c r="E28" s="8">
        <f t="shared" si="3"/>
        <v>-4378217.2845835369</v>
      </c>
      <c r="F28" s="142">
        <f t="shared" si="4"/>
        <v>-0.54013317914506564</v>
      </c>
      <c r="G28" s="8">
        <f t="shared" si="5"/>
        <v>8105810.6660166169</v>
      </c>
      <c r="H28" s="8">
        <f t="shared" si="6"/>
        <v>4378217.2845835369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142">
        <f t="shared" si="2"/>
        <v>3.3600000000000046E-2</v>
      </c>
      <c r="N28" s="106">
        <f t="shared" si="9"/>
        <v>1.1875400225052838E-3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v>34972232.087766148</v>
      </c>
      <c r="E29" s="8">
        <f t="shared" si="3"/>
        <v>-2120276.7748289555</v>
      </c>
      <c r="F29" s="142">
        <f t="shared" si="4"/>
        <v>-5.7161859357728398E-2</v>
      </c>
      <c r="G29" s="8">
        <f t="shared" si="5"/>
        <v>37092508.862595104</v>
      </c>
      <c r="H29" s="8">
        <f t="shared" si="6"/>
        <v>2120276.7748289555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142">
        <f t="shared" si="2"/>
        <v>3.359999999999997E-2</v>
      </c>
      <c r="N29" s="106">
        <f t="shared" si="9"/>
        <v>5.4342299153540743E-3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v>32645888.533253908</v>
      </c>
      <c r="E30" s="8">
        <f t="shared" si="3"/>
        <v>-3081844.0686476901</v>
      </c>
      <c r="F30" s="142">
        <f t="shared" si="4"/>
        <v>-8.6259156241100504E-2</v>
      </c>
      <c r="G30" s="8">
        <f t="shared" si="5"/>
        <v>35727732.601901598</v>
      </c>
      <c r="H30" s="8">
        <f t="shared" si="6"/>
        <v>3081844.0686476901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142">
        <f t="shared" si="2"/>
        <v>3.360000000000006E-2</v>
      </c>
      <c r="N30" s="106">
        <f t="shared" si="9"/>
        <v>5.2342836671480193E-3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v>572494218.0163213</v>
      </c>
      <c r="E31" s="8">
        <f t="shared" si="3"/>
        <v>-3582409.9642030001</v>
      </c>
      <c r="F31" s="142">
        <f t="shared" si="4"/>
        <v>-6.2186344493116849E-3</v>
      </c>
      <c r="G31" s="8">
        <f t="shared" si="5"/>
        <v>576076627.9805243</v>
      </c>
      <c r="H31" s="8">
        <f t="shared" si="6"/>
        <v>3582409.9642030001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142">
        <f t="shared" si="2"/>
        <v>3.3600000000000026E-2</v>
      </c>
      <c r="N31" s="106">
        <f t="shared" si="9"/>
        <v>8.4397980651693336E-2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v>9380110.309620101</v>
      </c>
      <c r="E32" s="8">
        <f t="shared" si="3"/>
        <v>-5693418.0525529012</v>
      </c>
      <c r="F32" s="142">
        <f t="shared" si="4"/>
        <v>-0.37770971173813067</v>
      </c>
      <c r="G32" s="8">
        <f t="shared" si="5"/>
        <v>15073528.362173002</v>
      </c>
      <c r="H32" s="8">
        <f t="shared" si="6"/>
        <v>5693418.0525529012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142">
        <f t="shared" si="2"/>
        <v>3.3600000000000033E-2</v>
      </c>
      <c r="N32" s="106">
        <f t="shared" si="9"/>
        <v>2.2083439828536784E-3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v>23200648.99419428</v>
      </c>
      <c r="E33" s="8">
        <f t="shared" si="3"/>
        <v>-2746099.1674086414</v>
      </c>
      <c r="F33" s="142">
        <f t="shared" si="4"/>
        <v>-0.10583596643036884</v>
      </c>
      <c r="G33" s="8">
        <f t="shared" si="5"/>
        <v>25946748.161602922</v>
      </c>
      <c r="H33" s="8">
        <f t="shared" si="6"/>
        <v>2746099.1674086414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142">
        <f t="shared" si="2"/>
        <v>3.3599999999999956E-2</v>
      </c>
      <c r="N33" s="106">
        <f t="shared" si="9"/>
        <v>3.8013226764536546E-3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v>14262019.024335487</v>
      </c>
      <c r="E34" s="8">
        <f t="shared" si="3"/>
        <v>248140.62438391149</v>
      </c>
      <c r="F34" s="142">
        <f t="shared" si="4"/>
        <v>1.7706777331874732E-2</v>
      </c>
      <c r="G34" s="8">
        <f t="shared" si="5"/>
        <v>0</v>
      </c>
      <c r="H34" s="8">
        <f t="shared" si="6"/>
        <v>0</v>
      </c>
      <c r="I34" s="8">
        <f t="shared" si="7"/>
        <v>14262019.024335487</v>
      </c>
      <c r="J34" s="8">
        <f t="shared" si="10"/>
        <v>248140.62438391149</v>
      </c>
      <c r="K34" s="8">
        <f t="shared" si="8"/>
        <v>133153.28561161982</v>
      </c>
      <c r="L34" s="8">
        <f t="shared" si="1"/>
        <v>14128865.738723867</v>
      </c>
      <c r="M34" s="142">
        <f t="shared" si="2"/>
        <v>4.2080943673341011E-2</v>
      </c>
      <c r="N34" s="106">
        <f t="shared" si="9"/>
        <v>2.0699463913809455E-3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v>16057723.639772821</v>
      </c>
      <c r="E35" s="8">
        <f t="shared" si="3"/>
        <v>-4714216.2868696302</v>
      </c>
      <c r="F35" s="142">
        <f t="shared" si="4"/>
        <v>-0.22695118046355864</v>
      </c>
      <c r="G35" s="8">
        <f t="shared" si="5"/>
        <v>20771939.926642451</v>
      </c>
      <c r="H35" s="8">
        <f t="shared" si="6"/>
        <v>4714216.2868696302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142">
        <f t="shared" si="2"/>
        <v>3.3599999999999935E-2</v>
      </c>
      <c r="N35" s="106">
        <f t="shared" si="9"/>
        <v>3.0431885254094599E-3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v>18337743.450618066</v>
      </c>
      <c r="E36" s="8">
        <f t="shared" si="3"/>
        <v>-762651.23496269435</v>
      </c>
      <c r="F36" s="142">
        <f t="shared" si="4"/>
        <v>-3.9928558939069138E-2</v>
      </c>
      <c r="G36" s="8">
        <f t="shared" si="5"/>
        <v>19100394.68558076</v>
      </c>
      <c r="H36" s="8">
        <f t="shared" si="6"/>
        <v>762651.23496269435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142">
        <f t="shared" si="2"/>
        <v>3.360000000000006E-2</v>
      </c>
      <c r="N36" s="106">
        <f t="shared" si="9"/>
        <v>2.7982991546878899E-3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v>161523891.33841562</v>
      </c>
      <c r="E37" s="8">
        <f t="shared" si="3"/>
        <v>-20096362.657967001</v>
      </c>
      <c r="F37" s="142">
        <f t="shared" si="4"/>
        <v>-0.11065044903178731</v>
      </c>
      <c r="G37" s="8">
        <f t="shared" si="5"/>
        <v>181620253.99638262</v>
      </c>
      <c r="H37" s="8">
        <f t="shared" si="6"/>
        <v>20096362.657967001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142">
        <f t="shared" si="2"/>
        <v>3.360000000000004E-2</v>
      </c>
      <c r="N37" s="106">
        <f t="shared" si="9"/>
        <v>2.6608235672530258E-2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v>29835767.108685445</v>
      </c>
      <c r="E38" s="8">
        <f t="shared" si="3"/>
        <v>-5557899.9703588597</v>
      </c>
      <c r="F38" s="142">
        <f t="shared" si="4"/>
        <v>-0.15703091623556439</v>
      </c>
      <c r="G38" s="8">
        <f t="shared" si="5"/>
        <v>35393667.079044305</v>
      </c>
      <c r="H38" s="8">
        <f t="shared" si="6"/>
        <v>5557899.9703588597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142">
        <f t="shared" si="2"/>
        <v>3.3599999999999894E-2</v>
      </c>
      <c r="N38" s="106">
        <f t="shared" si="9"/>
        <v>5.1853414706326964E-3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v>119088200.33981924</v>
      </c>
      <c r="E39" s="8">
        <f t="shared" si="3"/>
        <v>-10679400.264595553</v>
      </c>
      <c r="F39" s="142">
        <f t="shared" si="4"/>
        <v>-8.2296352979129003E-2</v>
      </c>
      <c r="G39" s="8">
        <f t="shared" si="5"/>
        <v>129767600.60441479</v>
      </c>
      <c r="H39" s="8">
        <f t="shared" si="6"/>
        <v>10679400.264595553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129767600.60441479</v>
      </c>
      <c r="M39" s="142">
        <f t="shared" si="2"/>
        <v>3.3600000000000005E-2</v>
      </c>
      <c r="N39" s="106">
        <f t="shared" si="9"/>
        <v>1.9011574004349871E-2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v>26397045.533363935</v>
      </c>
      <c r="E40" s="8">
        <f t="shared" si="3"/>
        <v>537067.06422011182</v>
      </c>
      <c r="F40" s="142">
        <f t="shared" si="4"/>
        <v>2.0768271901731909E-2</v>
      </c>
      <c r="G40" s="8">
        <f t="shared" si="5"/>
        <v>0</v>
      </c>
      <c r="H40" s="8">
        <f t="shared" si="6"/>
        <v>0</v>
      </c>
      <c r="I40" s="8">
        <f t="shared" si="7"/>
        <v>26397045.533363935</v>
      </c>
      <c r="J40" s="8">
        <f t="shared" si="10"/>
        <v>537067.06422011182</v>
      </c>
      <c r="K40" s="8">
        <f t="shared" si="8"/>
        <v>288192.4085274096</v>
      </c>
      <c r="L40" s="8">
        <f t="shared" si="1"/>
        <v>26108853.124836527</v>
      </c>
      <c r="M40" s="142">
        <f t="shared" si="2"/>
        <v>4.3547295371143234E-2</v>
      </c>
      <c r="N40" s="106">
        <f t="shared" si="9"/>
        <v>3.8250718287122596E-3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v>25452596.421002891</v>
      </c>
      <c r="E41" s="8">
        <f t="shared" si="3"/>
        <v>1614092.5503621921</v>
      </c>
      <c r="F41" s="142">
        <f t="shared" si="4"/>
        <v>6.7709473678425558E-2</v>
      </c>
      <c r="G41" s="8">
        <f t="shared" si="5"/>
        <v>0</v>
      </c>
      <c r="H41" s="8">
        <f t="shared" si="6"/>
        <v>0</v>
      </c>
      <c r="I41" s="8">
        <f t="shared" si="7"/>
        <v>25452596.421002891</v>
      </c>
      <c r="J41" s="8">
        <f t="shared" si="10"/>
        <v>1614092.5503621921</v>
      </c>
      <c r="K41" s="8">
        <f t="shared" si="8"/>
        <v>866128.74008670205</v>
      </c>
      <c r="L41" s="8">
        <f t="shared" si="1"/>
        <v>24586467.68091619</v>
      </c>
      <c r="M41" s="142">
        <f t="shared" si="2"/>
        <v>6.6030533329437882E-2</v>
      </c>
      <c r="N41" s="106">
        <f t="shared" si="9"/>
        <v>3.6020350815162737E-3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v>26040357.969462637</v>
      </c>
      <c r="E42" s="8">
        <f t="shared" si="3"/>
        <v>-1903833.2000716776</v>
      </c>
      <c r="F42" s="142">
        <f t="shared" si="4"/>
        <v>-6.8129837379129435E-2</v>
      </c>
      <c r="G42" s="8">
        <f t="shared" si="5"/>
        <v>27944191.169534314</v>
      </c>
      <c r="H42" s="8">
        <f t="shared" si="6"/>
        <v>1903833.2000716776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27944191.169534314</v>
      </c>
      <c r="M42" s="142">
        <f t="shared" si="2"/>
        <v>3.3599999999999949E-2</v>
      </c>
      <c r="N42" s="106">
        <f t="shared" si="9"/>
        <v>4.0939576283822252E-3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v>32963449.783578128</v>
      </c>
      <c r="E43" s="8">
        <f t="shared" si="3"/>
        <v>-6397154.7702183574</v>
      </c>
      <c r="F43" s="142">
        <f t="shared" si="4"/>
        <v>-0.16252684232720524</v>
      </c>
      <c r="G43" s="8">
        <f t="shared" si="5"/>
        <v>39360604.553796485</v>
      </c>
      <c r="H43" s="8">
        <f t="shared" si="6"/>
        <v>6397154.7702183574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39360604.553796485</v>
      </c>
      <c r="M43" s="142">
        <f t="shared" si="2"/>
        <v>3.3599999999999942E-2</v>
      </c>
      <c r="N43" s="106">
        <f t="shared" si="9"/>
        <v>5.7665167795742881E-3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v>84750447.661724508</v>
      </c>
      <c r="E44" s="8">
        <f t="shared" si="3"/>
        <v>-7593165.3700927198</v>
      </c>
      <c r="F44" s="142">
        <f t="shared" si="4"/>
        <v>-8.2227293483486244E-2</v>
      </c>
      <c r="G44" s="8">
        <f t="shared" si="5"/>
        <v>92343613.031817228</v>
      </c>
      <c r="H44" s="8">
        <f t="shared" si="6"/>
        <v>7593165.3700927198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92343613.031817228</v>
      </c>
      <c r="M44" s="142">
        <f t="shared" si="2"/>
        <v>3.3600000000000026E-2</v>
      </c>
      <c r="N44" s="106">
        <f t="shared" si="9"/>
        <v>1.352878087293319E-2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v>1825827604.6225107</v>
      </c>
      <c r="E45" s="8">
        <f t="shared" si="3"/>
        <v>200408987.08742595</v>
      </c>
      <c r="F45" s="142">
        <f t="shared" si="4"/>
        <v>0.12329684484071077</v>
      </c>
      <c r="G45" s="8">
        <f t="shared" si="5"/>
        <v>0</v>
      </c>
      <c r="H45" s="8">
        <f t="shared" si="6"/>
        <v>0</v>
      </c>
      <c r="I45" s="8">
        <f t="shared" si="7"/>
        <v>1825827604.6225107</v>
      </c>
      <c r="J45" s="8">
        <f t="shared" si="10"/>
        <v>200408987.08742595</v>
      </c>
      <c r="K45" s="8">
        <f t="shared" si="8"/>
        <v>107540291.57072444</v>
      </c>
      <c r="L45" s="8">
        <f t="shared" si="1"/>
        <v>1718287313.0517862</v>
      </c>
      <c r="M45" s="142">
        <f t="shared" si="2"/>
        <v>9.2654992142041648E-2</v>
      </c>
      <c r="N45" s="106">
        <f t="shared" si="9"/>
        <v>0.25173730777687015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v>6898467.0141281914</v>
      </c>
      <c r="E46" s="8">
        <f t="shared" si="3"/>
        <v>-2971452.1478246618</v>
      </c>
      <c r="F46" s="142">
        <f t="shared" si="4"/>
        <v>-0.3010614473195678</v>
      </c>
      <c r="G46" s="8">
        <f t="shared" si="5"/>
        <v>9869919.1619528532</v>
      </c>
      <c r="H46" s="8">
        <f t="shared" si="6"/>
        <v>2971452.1478246618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9869919.1619528532</v>
      </c>
      <c r="M46" s="142">
        <f t="shared" si="2"/>
        <v>3.3600000000000081E-2</v>
      </c>
      <c r="N46" s="106">
        <f t="shared" si="9"/>
        <v>1.4459903526800185E-3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v>27600736.038924851</v>
      </c>
      <c r="E47" s="8">
        <f t="shared" si="3"/>
        <v>883849.04373927042</v>
      </c>
      <c r="F47" s="142">
        <f t="shared" si="4"/>
        <v>3.3082036986514983E-2</v>
      </c>
      <c r="G47" s="8">
        <f t="shared" si="5"/>
        <v>0</v>
      </c>
      <c r="H47" s="8">
        <f t="shared" si="6"/>
        <v>0</v>
      </c>
      <c r="I47" s="8">
        <f t="shared" si="7"/>
        <v>27600736.038924851</v>
      </c>
      <c r="J47" s="8">
        <f t="shared" si="10"/>
        <v>883849.04373927042</v>
      </c>
      <c r="K47" s="8">
        <f t="shared" si="8"/>
        <v>474277.05338764575</v>
      </c>
      <c r="L47" s="8">
        <f t="shared" si="1"/>
        <v>27126458.985537205</v>
      </c>
      <c r="M47" s="142">
        <f t="shared" si="2"/>
        <v>4.9445169734921822E-2</v>
      </c>
      <c r="N47" s="106">
        <f t="shared" si="9"/>
        <v>3.9741559532384309E-3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v>13405827.174335936</v>
      </c>
      <c r="E48" s="8">
        <f t="shared" si="3"/>
        <v>-7527971.3699687514</v>
      </c>
      <c r="F48" s="142">
        <f t="shared" si="4"/>
        <v>-0.35960847497583442</v>
      </c>
      <c r="G48" s="8">
        <f t="shared" si="5"/>
        <v>20933798.544304688</v>
      </c>
      <c r="H48" s="8">
        <f t="shared" si="6"/>
        <v>7527971.3699687514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20933798.544304688</v>
      </c>
      <c r="M48" s="142">
        <f t="shared" si="2"/>
        <v>3.3600000000000026E-2</v>
      </c>
      <c r="N48" s="106">
        <f t="shared" si="9"/>
        <v>3.0669015868638972E-3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v>21922893.788689923</v>
      </c>
      <c r="E49" s="8">
        <f t="shared" si="3"/>
        <v>-720558.92191673815</v>
      </c>
      <c r="F49" s="142">
        <f t="shared" si="4"/>
        <v>-3.1821954501630112E-2</v>
      </c>
      <c r="G49" s="8">
        <f t="shared" si="5"/>
        <v>22643452.710606661</v>
      </c>
      <c r="H49" s="8">
        <f t="shared" si="6"/>
        <v>720558.92191673815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22643452.710606661</v>
      </c>
      <c r="M49" s="142">
        <f t="shared" si="2"/>
        <v>3.3599999999999998E-2</v>
      </c>
      <c r="N49" s="106">
        <f t="shared" si="9"/>
        <v>3.3173740973603985E-3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v>39998328.068425782</v>
      </c>
      <c r="E50" s="8">
        <f t="shared" si="3"/>
        <v>-27493663.605112292</v>
      </c>
      <c r="F50" s="142">
        <f t="shared" si="4"/>
        <v>-0.40736186506542038</v>
      </c>
      <c r="G50" s="8">
        <f t="shared" si="5"/>
        <v>67491991.673538074</v>
      </c>
      <c r="H50" s="8">
        <f t="shared" si="6"/>
        <v>27493663.605112292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67491991.673538074</v>
      </c>
      <c r="M50" s="142">
        <f t="shared" si="2"/>
        <v>3.3599999999999935E-2</v>
      </c>
      <c r="N50" s="106">
        <f t="shared" si="9"/>
        <v>9.8878995097855058E-3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v>50366907.718602531</v>
      </c>
      <c r="E51" s="8">
        <f t="shared" si="3"/>
        <v>-7713489.490847066</v>
      </c>
      <c r="F51" s="142">
        <f t="shared" si="4"/>
        <v>-0.1328071063810165</v>
      </c>
      <c r="G51" s="8">
        <f t="shared" si="5"/>
        <v>58080397.209449597</v>
      </c>
      <c r="H51" s="8">
        <f t="shared" si="6"/>
        <v>7713489.490847066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58080397.209449597</v>
      </c>
      <c r="M51" s="142">
        <f t="shared" si="2"/>
        <v>3.359999999999997E-2</v>
      </c>
      <c r="N51" s="106">
        <f t="shared" si="9"/>
        <v>8.5090559169352566E-3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v>505496867.43204468</v>
      </c>
      <c r="E52" s="8">
        <f t="shared" si="3"/>
        <v>-20046523.245208263</v>
      </c>
      <c r="F52" s="142">
        <f t="shared" si="4"/>
        <v>-3.8144373235052723E-2</v>
      </c>
      <c r="G52" s="8">
        <f t="shared" si="5"/>
        <v>525543390.67725295</v>
      </c>
      <c r="H52" s="8">
        <f t="shared" si="6"/>
        <v>20046523.245208263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"/>
        <v>525543390.67725295</v>
      </c>
      <c r="M52" s="142">
        <f t="shared" si="2"/>
        <v>3.3599999999999984E-2</v>
      </c>
      <c r="N52" s="106">
        <f t="shared" si="9"/>
        <v>7.6994619749620574E-2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v>1027975393.9441441</v>
      </c>
      <c r="E53" s="8">
        <f t="shared" si="3"/>
        <v>276162996.07612574</v>
      </c>
      <c r="F53" s="142">
        <f t="shared" si="4"/>
        <v>0.36732966476645745</v>
      </c>
      <c r="G53" s="8">
        <f t="shared" si="5"/>
        <v>0</v>
      </c>
      <c r="H53" s="8">
        <f t="shared" si="6"/>
        <v>0</v>
      </c>
      <c r="I53" s="8">
        <f t="shared" si="7"/>
        <v>1027975393.9441441</v>
      </c>
      <c r="J53" s="8">
        <f t="shared" si="10"/>
        <v>276162996.07612574</v>
      </c>
      <c r="K53" s="8">
        <f t="shared" si="8"/>
        <v>148190206.19128084</v>
      </c>
      <c r="L53" s="8">
        <f t="shared" si="1"/>
        <v>879785187.75286329</v>
      </c>
      <c r="M53" s="142">
        <f t="shared" si="2"/>
        <v>0.20953840697502871</v>
      </c>
      <c r="N53" s="106">
        <f t="shared" si="9"/>
        <v>0.12889273691576117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v>278902772.18740869</v>
      </c>
      <c r="E54" s="8">
        <f t="shared" si="3"/>
        <v>12313632.521412104</v>
      </c>
      <c r="F54" s="142">
        <f t="shared" si="4"/>
        <v>4.6189550470208847E-2</v>
      </c>
      <c r="G54" s="8">
        <f t="shared" si="5"/>
        <v>0</v>
      </c>
      <c r="H54" s="8">
        <f t="shared" si="6"/>
        <v>0</v>
      </c>
      <c r="I54" s="8">
        <f t="shared" si="7"/>
        <v>278902772.18740869</v>
      </c>
      <c r="J54" s="8">
        <f t="shared" si="10"/>
        <v>12313632.521412104</v>
      </c>
      <c r="K54" s="8">
        <f t="shared" si="8"/>
        <v>6607546.1529564122</v>
      </c>
      <c r="L54" s="8">
        <f t="shared" si="1"/>
        <v>272295226.03445226</v>
      </c>
      <c r="M54" s="142">
        <f t="shared" si="2"/>
        <v>5.5723222565724269E-2</v>
      </c>
      <c r="N54" s="106">
        <f t="shared" si="9"/>
        <v>3.9892552660860767E-2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v>75343788.068690151</v>
      </c>
      <c r="E55" s="8">
        <f t="shared" si="3"/>
        <v>5290686.3795880228</v>
      </c>
      <c r="F55" s="142">
        <f t="shared" si="4"/>
        <v>7.5523941867246022E-2</v>
      </c>
      <c r="G55" s="8">
        <f t="shared" si="5"/>
        <v>0</v>
      </c>
      <c r="H55" s="8">
        <f t="shared" si="6"/>
        <v>0</v>
      </c>
      <c r="I55" s="8">
        <f t="shared" si="7"/>
        <v>75343788.068690151</v>
      </c>
      <c r="J55" s="8">
        <f t="shared" si="10"/>
        <v>5290686.3795880228</v>
      </c>
      <c r="K55" s="8">
        <f t="shared" si="8"/>
        <v>2839004.1990579688</v>
      </c>
      <c r="L55" s="8">
        <f t="shared" si="1"/>
        <v>72504783.869632185</v>
      </c>
      <c r="M55" s="142">
        <f t="shared" si="2"/>
        <v>6.9773397618311001E-2</v>
      </c>
      <c r="N55" s="106">
        <f t="shared" si="9"/>
        <v>1.062229753641611E-2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v>12368770.342783445</v>
      </c>
      <c r="E56" s="8">
        <f t="shared" si="3"/>
        <v>-5156188.5754315276</v>
      </c>
      <c r="F56" s="142">
        <f t="shared" si="4"/>
        <v>-0.29421972396593316</v>
      </c>
      <c r="G56" s="8">
        <f t="shared" si="5"/>
        <v>17524958.918214973</v>
      </c>
      <c r="H56" s="8">
        <f t="shared" si="6"/>
        <v>5156188.5754315276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17524958.918214973</v>
      </c>
      <c r="M56" s="142">
        <f t="shared" si="2"/>
        <v>3.3599999999999915E-2</v>
      </c>
      <c r="N56" s="106">
        <f t="shared" si="9"/>
        <v>2.5674902814339334E-3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v>8541504.5948081464</v>
      </c>
      <c r="E57" s="8">
        <f t="shared" si="3"/>
        <v>-15602825.49132948</v>
      </c>
      <c r="F57" s="142">
        <f t="shared" si="4"/>
        <v>-0.64623145209101418</v>
      </c>
      <c r="G57" s="8">
        <f t="shared" si="5"/>
        <v>24144330.086137626</v>
      </c>
      <c r="H57" s="8">
        <f t="shared" si="6"/>
        <v>15602825.49132948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24144330.086137626</v>
      </c>
      <c r="M57" s="142">
        <f t="shared" si="2"/>
        <v>3.3599999999999963E-2</v>
      </c>
      <c r="N57" s="106">
        <f t="shared" si="9"/>
        <v>3.5372598096912052E-3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6825715775.807085</v>
      </c>
      <c r="E58" s="12">
        <f>SUM(E7:E57)</f>
        <v>241102906.49032974</v>
      </c>
      <c r="F58" s="143">
        <f t="shared" si="4"/>
        <v>3.6616109599066908E-2</v>
      </c>
      <c r="G58" s="12">
        <f t="shared" ref="G58:L58" si="11">SUM(G7:G57)</f>
        <v>2614101956.3399096</v>
      </c>
      <c r="H58" s="12">
        <f t="shared" si="11"/>
        <v>279192861.68778199</v>
      </c>
      <c r="I58" s="12">
        <f t="shared" si="11"/>
        <v>4490806681.1549568</v>
      </c>
      <c r="J58" s="12">
        <f t="shared" si="11"/>
        <v>520295768.17811179</v>
      </c>
      <c r="K58" s="12">
        <f t="shared" si="11"/>
        <v>279192861.68778199</v>
      </c>
      <c r="L58" s="12">
        <f t="shared" si="11"/>
        <v>6825715775.807085</v>
      </c>
      <c r="M58" s="143">
        <f t="shared" si="2"/>
        <v>7.1446410881595659E-2</v>
      </c>
      <c r="N58" s="108">
        <f>SUM(N7:N57)</f>
        <v>1.0000000000000002</v>
      </c>
    </row>
    <row r="59" spans="1:14" ht="13.5" thickTop="1" x14ac:dyDescent="0.2">
      <c r="D59" s="183">
        <f>+(D58-B58)/B58</f>
        <v>7.1446410881595659E-2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182</v>
      </c>
      <c r="D60" s="149"/>
      <c r="F60" s="17"/>
    </row>
    <row r="61" spans="1:14" x14ac:dyDescent="0.2">
      <c r="A61" s="112" t="s">
        <v>183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opLeftCell="V1" zoomScale="115" zoomScaleNormal="115" zoomScaleSheetLayoutView="100" workbookViewId="0">
      <selection activeCell="AC7" sqref="AC7:AD7"/>
    </sheetView>
  </sheetViews>
  <sheetFormatPr baseColWidth="10" defaultColWidth="11.42578125" defaultRowHeight="12.75" x14ac:dyDescent="0.2"/>
  <cols>
    <col min="1" max="1" width="30.140625" style="193" customWidth="1"/>
    <col min="2" max="10" width="14" style="193" customWidth="1"/>
    <col min="11" max="11" width="11.42578125" style="193"/>
    <col min="12" max="12" width="28.140625" style="193" customWidth="1"/>
    <col min="13" max="13" width="13.85546875" style="193" bestFit="1" customWidth="1"/>
    <col min="14" max="16" width="12.28515625" style="193" bestFit="1" customWidth="1"/>
    <col min="17" max="17" width="11.28515625" style="193" bestFit="1" customWidth="1"/>
    <col min="18" max="18" width="12.28515625" style="193" bestFit="1" customWidth="1"/>
    <col min="19" max="19" width="12.28515625" style="193" customWidth="1"/>
    <col min="20" max="20" width="12.28515625" style="193" bestFit="1" customWidth="1"/>
    <col min="21" max="21" width="13.85546875" style="193" bestFit="1" customWidth="1"/>
    <col min="22" max="22" width="11.42578125" style="193"/>
    <col min="23" max="23" width="26.7109375" style="193" customWidth="1"/>
    <col min="24" max="24" width="14" style="193" bestFit="1" customWidth="1"/>
    <col min="25" max="25" width="13.5703125" style="193" bestFit="1" customWidth="1"/>
    <col min="26" max="27" width="12.85546875" style="193" bestFit="1" customWidth="1"/>
    <col min="28" max="28" width="11.42578125" style="193" bestFit="1" customWidth="1"/>
    <col min="29" max="29" width="12.85546875" style="193" bestFit="1" customWidth="1"/>
    <col min="30" max="30" width="12.85546875" style="193" customWidth="1"/>
    <col min="31" max="31" width="12.85546875" style="193" bestFit="1" customWidth="1"/>
    <col min="32" max="32" width="14.5703125" style="193" bestFit="1" customWidth="1"/>
    <col min="33" max="16384" width="11.42578125" style="193"/>
  </cols>
  <sheetData>
    <row r="1" spans="1:32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J1" s="249"/>
      <c r="L1" s="249" t="s">
        <v>150</v>
      </c>
      <c r="M1" s="249"/>
      <c r="N1" s="249"/>
      <c r="O1" s="249"/>
      <c r="P1" s="249"/>
      <c r="Q1" s="249"/>
      <c r="R1" s="249"/>
      <c r="S1" s="249"/>
      <c r="T1" s="249"/>
      <c r="U1" s="249"/>
      <c r="W1" s="249" t="s">
        <v>150</v>
      </c>
      <c r="X1" s="249"/>
      <c r="Y1" s="249"/>
      <c r="Z1" s="249"/>
      <c r="AA1" s="249"/>
      <c r="AB1" s="249"/>
      <c r="AC1" s="249"/>
      <c r="AD1" s="249"/>
      <c r="AE1" s="249"/>
      <c r="AF1" s="249"/>
    </row>
    <row r="2" spans="1:32" x14ac:dyDescent="0.2">
      <c r="A2" s="249" t="s">
        <v>171</v>
      </c>
      <c r="B2" s="249"/>
      <c r="C2" s="249"/>
      <c r="D2" s="249"/>
      <c r="E2" s="249"/>
      <c r="F2" s="249"/>
      <c r="G2" s="249"/>
      <c r="H2" s="249"/>
      <c r="I2" s="249"/>
      <c r="J2" s="249"/>
      <c r="L2" s="249" t="s">
        <v>171</v>
      </c>
      <c r="M2" s="249"/>
      <c r="N2" s="249"/>
      <c r="O2" s="249"/>
      <c r="P2" s="249"/>
      <c r="Q2" s="249"/>
      <c r="R2" s="249"/>
      <c r="S2" s="249"/>
      <c r="T2" s="249"/>
      <c r="U2" s="249"/>
      <c r="W2" s="249" t="s">
        <v>171</v>
      </c>
      <c r="X2" s="249"/>
      <c r="Y2" s="249"/>
      <c r="Z2" s="249"/>
      <c r="AA2" s="249"/>
      <c r="AB2" s="249"/>
      <c r="AC2" s="249"/>
      <c r="AD2" s="249"/>
      <c r="AE2" s="249"/>
      <c r="AF2" s="249"/>
    </row>
    <row r="3" spans="1:32" x14ac:dyDescent="0.2">
      <c r="A3" s="249" t="s">
        <v>237</v>
      </c>
      <c r="B3" s="249"/>
      <c r="C3" s="249"/>
      <c r="D3" s="249"/>
      <c r="E3" s="249"/>
      <c r="F3" s="249"/>
      <c r="G3" s="249"/>
      <c r="H3" s="249"/>
      <c r="I3" s="249"/>
      <c r="J3" s="249"/>
      <c r="L3" s="249" t="s">
        <v>241</v>
      </c>
      <c r="M3" s="249"/>
      <c r="N3" s="249"/>
      <c r="O3" s="249"/>
      <c r="P3" s="249"/>
      <c r="Q3" s="249"/>
      <c r="R3" s="249"/>
      <c r="S3" s="249"/>
      <c r="T3" s="249"/>
      <c r="U3" s="249"/>
      <c r="W3" s="249" t="s">
        <v>242</v>
      </c>
      <c r="X3" s="249"/>
      <c r="Y3" s="249"/>
      <c r="Z3" s="249"/>
      <c r="AA3" s="249"/>
      <c r="AB3" s="249"/>
      <c r="AC3" s="249"/>
      <c r="AD3" s="249"/>
      <c r="AE3" s="249"/>
      <c r="AF3" s="249"/>
    </row>
    <row r="4" spans="1:32" x14ac:dyDescent="0.2">
      <c r="A4" s="249" t="s">
        <v>238</v>
      </c>
      <c r="B4" s="249"/>
      <c r="C4" s="249"/>
      <c r="D4" s="249"/>
      <c r="E4" s="249"/>
      <c r="F4" s="249"/>
      <c r="G4" s="249"/>
      <c r="H4" s="249"/>
      <c r="I4" s="249"/>
      <c r="J4" s="249"/>
      <c r="L4" s="249" t="s">
        <v>240</v>
      </c>
      <c r="M4" s="249"/>
      <c r="N4" s="249"/>
      <c r="O4" s="249"/>
      <c r="P4" s="249"/>
      <c r="Q4" s="249"/>
      <c r="R4" s="249"/>
      <c r="S4" s="249"/>
      <c r="T4" s="249"/>
      <c r="U4" s="249"/>
      <c r="W4" s="249" t="s">
        <v>243</v>
      </c>
      <c r="X4" s="249"/>
      <c r="Y4" s="249"/>
      <c r="Z4" s="249"/>
      <c r="AA4" s="249"/>
      <c r="AB4" s="249"/>
      <c r="AC4" s="249"/>
      <c r="AD4" s="249"/>
      <c r="AE4" s="249"/>
      <c r="AF4" s="249"/>
    </row>
    <row r="5" spans="1:32" ht="13.5" customHeight="1" thickBot="1" x14ac:dyDescent="0.25">
      <c r="A5" s="194"/>
      <c r="L5" s="194"/>
      <c r="W5" s="194"/>
    </row>
    <row r="6" spans="1:32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161</v>
      </c>
      <c r="F6" s="196" t="s">
        <v>151</v>
      </c>
      <c r="G6" s="196" t="s">
        <v>137</v>
      </c>
      <c r="H6" s="196" t="s">
        <v>254</v>
      </c>
      <c r="I6" s="196" t="s">
        <v>167</v>
      </c>
      <c r="J6" s="197" t="s">
        <v>53</v>
      </c>
      <c r="L6" s="195" t="s">
        <v>0</v>
      </c>
      <c r="M6" s="196" t="s">
        <v>134</v>
      </c>
      <c r="N6" s="196" t="s">
        <v>135</v>
      </c>
      <c r="O6" s="196" t="s">
        <v>136</v>
      </c>
      <c r="P6" s="196" t="s">
        <v>161</v>
      </c>
      <c r="Q6" s="196" t="s">
        <v>151</v>
      </c>
      <c r="R6" s="196" t="s">
        <v>137</v>
      </c>
      <c r="S6" s="196" t="s">
        <v>254</v>
      </c>
      <c r="T6" s="196" t="s">
        <v>167</v>
      </c>
      <c r="U6" s="197" t="s">
        <v>53</v>
      </c>
      <c r="W6" s="195" t="s">
        <v>0</v>
      </c>
      <c r="X6" s="196" t="s">
        <v>134</v>
      </c>
      <c r="Y6" s="196" t="s">
        <v>135</v>
      </c>
      <c r="Z6" s="196" t="s">
        <v>136</v>
      </c>
      <c r="AA6" s="196" t="s">
        <v>161</v>
      </c>
      <c r="AB6" s="196" t="s">
        <v>151</v>
      </c>
      <c r="AC6" s="196" t="s">
        <v>137</v>
      </c>
      <c r="AD6" s="196" t="s">
        <v>254</v>
      </c>
      <c r="AE6" s="196" t="s">
        <v>167</v>
      </c>
      <c r="AF6" s="197" t="s">
        <v>53</v>
      </c>
    </row>
    <row r="7" spans="1:32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118829.79734786174</v>
      </c>
      <c r="H7" s="199">
        <f>+'Part 2017'!N$11*'COEF 1ER SEM'!N7</f>
        <v>22668.045089819945</v>
      </c>
      <c r="I7" s="199">
        <f>+'Part 2017'!N$12*'COEF 1ER SEM'!N7</f>
        <v>172487.87757464155</v>
      </c>
      <c r="J7" s="200">
        <f>SUM(B7:I7)</f>
        <v>5103220.5193746444</v>
      </c>
      <c r="L7" s="198" t="s">
        <v>1</v>
      </c>
      <c r="M7" s="199">
        <f>+'Part 2017'!N$5*'COEF 2DO SEM'!N7</f>
        <v>3802767.9768352788</v>
      </c>
      <c r="N7" s="199">
        <f>+'Part 2017'!N$6*'COEF 2DO SEM'!N7</f>
        <v>516154.11184619647</v>
      </c>
      <c r="O7" s="199">
        <f>+'Part 2017'!N$7*'COEF 2DO SEM'!N7</f>
        <v>132343.96414590103</v>
      </c>
      <c r="P7" s="199">
        <f>+'Part 2017'!N$8*'COEF 2DO SEM'!N7</f>
        <v>156296.74904032459</v>
      </c>
      <c r="Q7" s="199">
        <f>+'Part 2017'!N$9*'COEF 2DO SEM'!N7</f>
        <v>12503.156025485718</v>
      </c>
      <c r="R7" s="199">
        <f>+'Part 2017'!N$10*'COEF 2DO SEM'!N7</f>
        <v>114632.40465539518</v>
      </c>
      <c r="S7" s="199">
        <f>+'Part 2017'!N$11*'COEF 2DO SEM'!N7</f>
        <v>21867.347883091734</v>
      </c>
      <c r="T7" s="199">
        <f>+'Part 2017'!N$12*'COEF 2DO SEM'!N7</f>
        <v>166395.13507209034</v>
      </c>
      <c r="U7" s="200">
        <f>SUM(M7:T7)</f>
        <v>4922960.8455037633</v>
      </c>
      <c r="W7" s="198" t="s">
        <v>1</v>
      </c>
      <c r="X7" s="220">
        <f t="shared" ref="X7:AD7" si="0">+M7-B7</f>
        <v>-139242.56901962264</v>
      </c>
      <c r="Y7" s="220">
        <f t="shared" si="0"/>
        <v>-18899.555529369391</v>
      </c>
      <c r="Z7" s="220">
        <f t="shared" si="0"/>
        <v>-4845.9210959413031</v>
      </c>
      <c r="AA7" s="220">
        <f t="shared" si="0"/>
        <v>-5722.9788928383787</v>
      </c>
      <c r="AB7" s="220">
        <f t="shared" si="0"/>
        <v>-457.81693136342074</v>
      </c>
      <c r="AC7" s="220">
        <f t="shared" si="0"/>
        <v>-4197.3926924665575</v>
      </c>
      <c r="AD7" s="220">
        <f t="shared" si="0"/>
        <v>-800.69720672821131</v>
      </c>
      <c r="AE7" s="220">
        <f t="shared" ref="AE7" si="1">+T7-I7</f>
        <v>-6092.7425025512057</v>
      </c>
      <c r="AF7" s="221">
        <f>SUM(X7:AE7)</f>
        <v>-180259.67387088112</v>
      </c>
    </row>
    <row r="8" spans="1:32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235375.37383416796</v>
      </c>
      <c r="H8" s="199">
        <f>+'Part 2017'!N$11*'COEF 1ER SEM'!N8</f>
        <v>44900.350805842339</v>
      </c>
      <c r="I8" s="199">
        <f>+'Part 2017'!N$12*'COEF 1ER SEM'!N8</f>
        <v>341660.08503021329</v>
      </c>
      <c r="J8" s="200">
        <f t="shared" ref="J8:J57" si="2">SUM(B8:I8)</f>
        <v>10108343.734608065</v>
      </c>
      <c r="L8" s="198" t="s">
        <v>2</v>
      </c>
      <c r="M8" s="199">
        <f>+'Part 2017'!N$5*'COEF 2DO SEM'!N8</f>
        <v>7532436.7635834627</v>
      </c>
      <c r="N8" s="199">
        <f>+'Part 2017'!N$6*'COEF 2DO SEM'!N8</f>
        <v>1022386.3857664618</v>
      </c>
      <c r="O8" s="199">
        <f>+'Part 2017'!N$7*'COEF 2DO SEM'!N8</f>
        <v>262143.92964373523</v>
      </c>
      <c r="P8" s="199">
        <f>+'Part 2017'!N$8*'COEF 2DO SEM'!N8</f>
        <v>309589.06398482987</v>
      </c>
      <c r="Q8" s="199">
        <f>+'Part 2017'!N$9*'COEF 2DO SEM'!N8</f>
        <v>24765.968547354314</v>
      </c>
      <c r="R8" s="199">
        <f>+'Part 2017'!N$10*'COEF 2DO SEM'!N8</f>
        <v>227061.2733630045</v>
      </c>
      <c r="S8" s="199">
        <f>+'Part 2017'!N$11*'COEF 2DO SEM'!N8</f>
        <v>43314.347896067804</v>
      </c>
      <c r="T8" s="199">
        <f>+'Part 2017'!N$12*'COEF 2DO SEM'!N8</f>
        <v>329591.71854116517</v>
      </c>
      <c r="U8" s="200">
        <f t="shared" ref="U8:U57" si="3">SUM(M8:T8)</f>
        <v>9751289.4513260815</v>
      </c>
      <c r="W8" s="198" t="s">
        <v>2</v>
      </c>
      <c r="X8" s="220">
        <f t="shared" ref="X8:X57" si="4">+M8-B8</f>
        <v>-275808.53008341324</v>
      </c>
      <c r="Y8" s="220">
        <f t="shared" ref="Y8:Y57" si="5">+N8-C8</f>
        <v>-37435.811953818542</v>
      </c>
      <c r="Z8" s="220">
        <f t="shared" ref="Z8:Z57" si="6">+O8-D8</f>
        <v>-9598.6908585650963</v>
      </c>
      <c r="AA8" s="220">
        <f t="shared" ref="AA8:AA57" si="7">+P8-E8</f>
        <v>-11335.947097541066</v>
      </c>
      <c r="AB8" s="220">
        <f t="shared" ref="AB8:AB57" si="8">+Q8-F8</f>
        <v>-906.83341865697003</v>
      </c>
      <c r="AC8" s="220">
        <f t="shared" ref="AC8:AC57" si="9">+R8-G8</f>
        <v>-8314.1004711634596</v>
      </c>
      <c r="AD8" s="220">
        <f t="shared" ref="AD8:AD57" si="10">+S8-H8</f>
        <v>-1586.0029097745355</v>
      </c>
      <c r="AE8" s="220">
        <f t="shared" ref="AE8:AE57" si="11">+T8-I8</f>
        <v>-12068.366489048116</v>
      </c>
      <c r="AF8" s="221">
        <f t="shared" ref="AF8:AF57" si="12">SUM(X8:AE8)</f>
        <v>-357054.28328198101</v>
      </c>
    </row>
    <row r="9" spans="1:32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230321.42977215262</v>
      </c>
      <c r="H9" s="199">
        <f>+'Part 2017'!N$11*'COEF 1ER SEM'!N9</f>
        <v>43936.257334035596</v>
      </c>
      <c r="I9" s="199">
        <f>+'Part 2017'!N$12*'COEF 1ER SEM'!N9</f>
        <v>334324.01188951731</v>
      </c>
      <c r="J9" s="200">
        <f t="shared" si="2"/>
        <v>9891298.9224760793</v>
      </c>
      <c r="L9" s="198" t="s">
        <v>3</v>
      </c>
      <c r="M9" s="199">
        <f>+'Part 2017'!N$5*'COEF 2DO SEM'!N9</f>
        <v>7405259.7056238176</v>
      </c>
      <c r="N9" s="199">
        <f>+'Part 2017'!N$6*'COEF 2DO SEM'!N9</f>
        <v>1005124.496059217</v>
      </c>
      <c r="O9" s="199">
        <f>+'Part 2017'!N$7*'COEF 2DO SEM'!N9</f>
        <v>257717.91256845745</v>
      </c>
      <c r="P9" s="199">
        <f>+'Part 2017'!N$8*'COEF 2DO SEM'!N9</f>
        <v>304361.98706804472</v>
      </c>
      <c r="Q9" s="199">
        <f>+'Part 2017'!N$9*'COEF 2DO SEM'!N9</f>
        <v>24347.821921470764</v>
      </c>
      <c r="R9" s="199">
        <f>+'Part 2017'!N$10*'COEF 2DO SEM'!N9</f>
        <v>223227.58904155262</v>
      </c>
      <c r="S9" s="199">
        <f>+'Part 2017'!N$11*'COEF 2DO SEM'!N9</f>
        <v>42583.031921469192</v>
      </c>
      <c r="T9" s="199">
        <f>+'Part 2017'!N$12*'COEF 2DO SEM'!N9</f>
        <v>324026.9184097416</v>
      </c>
      <c r="U9" s="200">
        <f t="shared" si="3"/>
        <v>9586649.4626137726</v>
      </c>
      <c r="W9" s="198" t="s">
        <v>3</v>
      </c>
      <c r="X9" s="220">
        <f t="shared" si="4"/>
        <v>-235328.13818388153</v>
      </c>
      <c r="Y9" s="220">
        <f t="shared" si="5"/>
        <v>-31941.361370620783</v>
      </c>
      <c r="Z9" s="220">
        <f t="shared" si="6"/>
        <v>-8189.8919082220236</v>
      </c>
      <c r="AA9" s="220">
        <f t="shared" si="7"/>
        <v>-9672.1712131547392</v>
      </c>
      <c r="AB9" s="220">
        <f t="shared" si="8"/>
        <v>-773.73756348626921</v>
      </c>
      <c r="AC9" s="220">
        <f t="shared" si="9"/>
        <v>-7093.8407306000008</v>
      </c>
      <c r="AD9" s="220">
        <f t="shared" si="10"/>
        <v>-1353.225412566404</v>
      </c>
      <c r="AE9" s="220">
        <f t="shared" si="11"/>
        <v>-10297.093479775707</v>
      </c>
      <c r="AF9" s="221">
        <f t="shared" si="12"/>
        <v>-304649.45986230741</v>
      </c>
    </row>
    <row r="10" spans="1:32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629591.08855301864</v>
      </c>
      <c r="H10" s="199">
        <f>+'Part 2017'!N$11*'COEF 1ER SEM'!N10</f>
        <v>120101.18254843137</v>
      </c>
      <c r="I10" s="199">
        <f>+'Part 2017'!N$12*'COEF 1ER SEM'!N10</f>
        <v>913885.51548659615</v>
      </c>
      <c r="J10" s="200">
        <f t="shared" si="2"/>
        <v>27038185.990620129</v>
      </c>
      <c r="L10" s="198" t="s">
        <v>4</v>
      </c>
      <c r="M10" s="199">
        <f>+'Part 2017'!N$5*'COEF 2DO SEM'!N10</f>
        <v>20569701.256174661</v>
      </c>
      <c r="N10" s="199">
        <f>+'Part 2017'!N$6*'COEF 2DO SEM'!N10</f>
        <v>2791949.4293359877</v>
      </c>
      <c r="O10" s="199">
        <f>+'Part 2017'!N$7*'COEF 2DO SEM'!N10</f>
        <v>715866.92170596065</v>
      </c>
      <c r="P10" s="199">
        <f>+'Part 2017'!N$8*'COEF 2DO SEM'!N10</f>
        <v>845430.8689499204</v>
      </c>
      <c r="Q10" s="199">
        <f>+'Part 2017'!N$9*'COEF 2DO SEM'!N10</f>
        <v>67631.31113184971</v>
      </c>
      <c r="R10" s="199">
        <f>+'Part 2017'!N$10*'COEF 2DO SEM'!N10</f>
        <v>620062.63132591383</v>
      </c>
      <c r="S10" s="199">
        <f>+'Part 2017'!N$11*'COEF 2DO SEM'!N10</f>
        <v>118283.52819841896</v>
      </c>
      <c r="T10" s="199">
        <f>+'Part 2017'!N$12*'COEF 2DO SEM'!N10</f>
        <v>900054.4444897084</v>
      </c>
      <c r="U10" s="200">
        <f t="shared" si="3"/>
        <v>26628980.391312424</v>
      </c>
      <c r="W10" s="198" t="s">
        <v>4</v>
      </c>
      <c r="X10" s="220">
        <f t="shared" si="4"/>
        <v>-316093.09881273285</v>
      </c>
      <c r="Y10" s="220">
        <f t="shared" si="5"/>
        <v>-42903.683230807073</v>
      </c>
      <c r="Z10" s="220">
        <f t="shared" si="6"/>
        <v>-11000.67476923822</v>
      </c>
      <c r="AA10" s="220">
        <f t="shared" si="7"/>
        <v>-12991.674495909479</v>
      </c>
      <c r="AB10" s="220">
        <f t="shared" si="8"/>
        <v>-1039.2854250139935</v>
      </c>
      <c r="AC10" s="220">
        <f t="shared" si="9"/>
        <v>-9528.4572271048091</v>
      </c>
      <c r="AD10" s="220">
        <f t="shared" si="10"/>
        <v>-1817.6543500124099</v>
      </c>
      <c r="AE10" s="220">
        <f t="shared" si="11"/>
        <v>-13831.070996887749</v>
      </c>
      <c r="AF10" s="221">
        <f t="shared" si="12"/>
        <v>-409205.59930770658</v>
      </c>
    </row>
    <row r="11" spans="1:32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855371.13442594535</v>
      </c>
      <c r="H11" s="199">
        <f>+'Part 2017'!N$11*'COEF 1ER SEM'!N11</f>
        <v>163171.12270196655</v>
      </c>
      <c r="I11" s="199">
        <f>+'Part 2017'!N$12*'COEF 1ER SEM'!N11</f>
        <v>1241617.4630327234</v>
      </c>
      <c r="J11" s="200">
        <f t="shared" si="2"/>
        <v>36734452.320109084</v>
      </c>
      <c r="L11" s="198" t="s">
        <v>5</v>
      </c>
      <c r="M11" s="199">
        <f>+'Part 2017'!N$5*'COEF 2DO SEM'!N11</f>
        <v>27373420.058792867</v>
      </c>
      <c r="N11" s="199">
        <f>+'Part 2017'!N$6*'COEF 2DO SEM'!N11</f>
        <v>3715426.0803461848</v>
      </c>
      <c r="O11" s="199">
        <f>+'Part 2017'!N$7*'COEF 2DO SEM'!N11</f>
        <v>952650.00254536769</v>
      </c>
      <c r="P11" s="199">
        <f>+'Part 2017'!N$8*'COEF 2DO SEM'!N11</f>
        <v>1125069.0526917358</v>
      </c>
      <c r="Q11" s="199">
        <f>+'Part 2017'!N$9*'COEF 2DO SEM'!N11</f>
        <v>90001.321151093929</v>
      </c>
      <c r="R11" s="199">
        <f>+'Part 2017'!N$10*'COEF 2DO SEM'!N11</f>
        <v>825157.09191204642</v>
      </c>
      <c r="S11" s="199">
        <f>+'Part 2017'!N$11*'COEF 2DO SEM'!N11</f>
        <v>157407.47340409018</v>
      </c>
      <c r="T11" s="199">
        <f>+'Part 2017'!N$12*'COEF 2DO SEM'!N11</f>
        <v>1197760.1462444423</v>
      </c>
      <c r="U11" s="200">
        <f t="shared" si="3"/>
        <v>35436891.227087826</v>
      </c>
      <c r="W11" s="198" t="s">
        <v>5</v>
      </c>
      <c r="X11" s="220">
        <f t="shared" si="4"/>
        <v>-1002308.1489740573</v>
      </c>
      <c r="Y11" s="220">
        <f t="shared" si="5"/>
        <v>-136044.4485651874</v>
      </c>
      <c r="Z11" s="220">
        <f t="shared" si="6"/>
        <v>-34882.336902752635</v>
      </c>
      <c r="AA11" s="220">
        <f t="shared" si="7"/>
        <v>-41195.651739879046</v>
      </c>
      <c r="AB11" s="220">
        <f t="shared" si="8"/>
        <v>-3295.4982393292739</v>
      </c>
      <c r="AC11" s="220">
        <f t="shared" si="9"/>
        <v>-30214.042513898923</v>
      </c>
      <c r="AD11" s="220">
        <f t="shared" si="10"/>
        <v>-5763.6492978763708</v>
      </c>
      <c r="AE11" s="220">
        <f t="shared" si="11"/>
        <v>-43857.316788281081</v>
      </c>
      <c r="AF11" s="221">
        <f t="shared" si="12"/>
        <v>-1297561.0930212617</v>
      </c>
    </row>
    <row r="12" spans="1:32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5455240.3891879246</v>
      </c>
      <c r="H12" s="199">
        <f>+'Part 2017'!N$11*'COEF 1ER SEM'!N12</f>
        <v>1040645.005527681</v>
      </c>
      <c r="I12" s="199">
        <f>+'Part 2017'!N$12*'COEF 1ER SEM'!N12</f>
        <v>7918576.4630727842</v>
      </c>
      <c r="J12" s="200">
        <f t="shared" si="2"/>
        <v>234278735.75117305</v>
      </c>
      <c r="L12" s="198" t="s">
        <v>6</v>
      </c>
      <c r="M12" s="199">
        <f>+'Part 2017'!N$5*'COEF 2DO SEM'!N12</f>
        <v>177690500.95731226</v>
      </c>
      <c r="N12" s="199">
        <f>+'Part 2017'!N$6*'COEF 2DO SEM'!N12</f>
        <v>24118137.962614909</v>
      </c>
      <c r="O12" s="199">
        <f>+'Part 2017'!N$7*'COEF 2DO SEM'!N12</f>
        <v>6183986.3570462484</v>
      </c>
      <c r="P12" s="199">
        <f>+'Part 2017'!N$8*'COEF 2DO SEM'!N12</f>
        <v>7303219.0773014873</v>
      </c>
      <c r="Q12" s="199">
        <f>+'Part 2017'!N$9*'COEF 2DO SEM'!N12</f>
        <v>584230.24261525425</v>
      </c>
      <c r="R12" s="199">
        <f>+'Part 2017'!N$10*'COEF 2DO SEM'!N12</f>
        <v>5356385.0156616624</v>
      </c>
      <c r="S12" s="199">
        <f>+'Part 2017'!N$11*'COEF 2DO SEM'!N12</f>
        <v>1021787.2937880537</v>
      </c>
      <c r="T12" s="199">
        <f>+'Part 2017'!N$12*'COEF 2DO SEM'!N12</f>
        <v>7775082.5419607479</v>
      </c>
      <c r="U12" s="200">
        <f t="shared" si="3"/>
        <v>230033329.44830063</v>
      </c>
      <c r="W12" s="198" t="s">
        <v>6</v>
      </c>
      <c r="X12" s="220">
        <f t="shared" si="4"/>
        <v>-3279387.2719834447</v>
      </c>
      <c r="Y12" s="220">
        <f t="shared" si="5"/>
        <v>-445115.04122294858</v>
      </c>
      <c r="Z12" s="220">
        <f t="shared" si="6"/>
        <v>-114129.26431159489</v>
      </c>
      <c r="AA12" s="220">
        <f t="shared" si="7"/>
        <v>-134785.39121437352</v>
      </c>
      <c r="AB12" s="220">
        <f t="shared" si="8"/>
        <v>-10782.327762138215</v>
      </c>
      <c r="AC12" s="220">
        <f t="shared" si="9"/>
        <v>-98855.373526262119</v>
      </c>
      <c r="AD12" s="220">
        <f t="shared" si="10"/>
        <v>-18857.711739627295</v>
      </c>
      <c r="AE12" s="220">
        <f t="shared" si="11"/>
        <v>-143493.92111203633</v>
      </c>
      <c r="AF12" s="221">
        <f t="shared" si="12"/>
        <v>-4245406.3028724249</v>
      </c>
    </row>
    <row r="13" spans="1:32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953465.29522840248</v>
      </c>
      <c r="H13" s="199">
        <f>+'Part 2017'!N$11*'COEF 1ER SEM'!N13</f>
        <v>181883.62503510428</v>
      </c>
      <c r="I13" s="199">
        <f>+'Part 2017'!N$12*'COEF 1ER SEM'!N13</f>
        <v>1384006.4427071542</v>
      </c>
      <c r="J13" s="200">
        <f t="shared" si="2"/>
        <v>40947167.862932853</v>
      </c>
      <c r="L13" s="198" t="s">
        <v>7</v>
      </c>
      <c r="M13" s="199">
        <f>+'Part 2017'!N$5*'COEF 2DO SEM'!N13</f>
        <v>30512610.242902249</v>
      </c>
      <c r="N13" s="199">
        <f>+'Part 2017'!N$6*'COEF 2DO SEM'!N13</f>
        <v>4141512.0080876187</v>
      </c>
      <c r="O13" s="199">
        <f>+'Part 2017'!N$7*'COEF 2DO SEM'!N13</f>
        <v>1061900.1265875616</v>
      </c>
      <c r="P13" s="199">
        <f>+'Part 2017'!N$8*'COEF 2DO SEM'!N13</f>
        <v>1254092.2335390502</v>
      </c>
      <c r="Q13" s="199">
        <f>+'Part 2017'!N$9*'COEF 2DO SEM'!N13</f>
        <v>100322.69361049312</v>
      </c>
      <c r="R13" s="199">
        <f>+'Part 2017'!N$10*'COEF 2DO SEM'!N13</f>
        <v>919786.29928602523</v>
      </c>
      <c r="S13" s="199">
        <f>+'Part 2017'!N$11*'COEF 2DO SEM'!N13</f>
        <v>175458.999094131</v>
      </c>
      <c r="T13" s="199">
        <f>+'Part 2017'!N$12*'COEF 2DO SEM'!N13</f>
        <v>1335119.5586208359</v>
      </c>
      <c r="U13" s="200">
        <f t="shared" si="3"/>
        <v>39500802.161727965</v>
      </c>
      <c r="W13" s="198" t="s">
        <v>7</v>
      </c>
      <c r="X13" s="220">
        <f t="shared" si="4"/>
        <v>-1117253.0808077194</v>
      </c>
      <c r="Y13" s="220">
        <f t="shared" si="5"/>
        <v>-151646.05759398779</v>
      </c>
      <c r="Z13" s="220">
        <f t="shared" si="6"/>
        <v>-38882.651418393245</v>
      </c>
      <c r="AA13" s="220">
        <f t="shared" si="7"/>
        <v>-45919.978670604527</v>
      </c>
      <c r="AB13" s="220">
        <f t="shared" si="8"/>
        <v>-3673.4267445154255</v>
      </c>
      <c r="AC13" s="220">
        <f t="shared" si="9"/>
        <v>-33678.995942377253</v>
      </c>
      <c r="AD13" s="220">
        <f t="shared" si="10"/>
        <v>-6424.6259409732884</v>
      </c>
      <c r="AE13" s="220">
        <f t="shared" si="11"/>
        <v>-48886.884086318314</v>
      </c>
      <c r="AF13" s="221">
        <f t="shared" si="12"/>
        <v>-1446365.701204889</v>
      </c>
    </row>
    <row r="14" spans="1:32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155254.63091102627</v>
      </c>
      <c r="H14" s="199">
        <f>+'Part 2017'!N$11*'COEF 1ER SEM'!N14</f>
        <v>29616.468700961097</v>
      </c>
      <c r="I14" s="199">
        <f>+'Part 2017'!N$12*'COEF 1ER SEM'!N14</f>
        <v>225360.49347187701</v>
      </c>
      <c r="J14" s="200">
        <f t="shared" si="2"/>
        <v>6667507.9473014288</v>
      </c>
      <c r="L14" s="198" t="s">
        <v>8</v>
      </c>
      <c r="M14" s="199">
        <f>+'Part 2017'!N$5*'COEF 2DO SEM'!N14</f>
        <v>4968428.3896866813</v>
      </c>
      <c r="N14" s="199">
        <f>+'Part 2017'!N$6*'COEF 2DO SEM'!N14</f>
        <v>674370.55281094264</v>
      </c>
      <c r="O14" s="199">
        <f>+'Part 2017'!N$7*'COEF 2DO SEM'!N14</f>
        <v>172911.28795435658</v>
      </c>
      <c r="P14" s="199">
        <f>+'Part 2017'!N$8*'COEF 2DO SEM'!N14</f>
        <v>204206.3070579287</v>
      </c>
      <c r="Q14" s="199">
        <f>+'Part 2017'!N$9*'COEF 2DO SEM'!N14</f>
        <v>16335.741685035277</v>
      </c>
      <c r="R14" s="199">
        <f>+'Part 2017'!N$10*'COEF 2DO SEM'!N14</f>
        <v>149770.61370488856</v>
      </c>
      <c r="S14" s="199">
        <f>+'Part 2017'!N$11*'COEF 2DO SEM'!N14</f>
        <v>28570.334212166439</v>
      </c>
      <c r="T14" s="199">
        <f>+'Part 2017'!N$12*'COEF 2DO SEM'!N14</f>
        <v>217400.14590265232</v>
      </c>
      <c r="U14" s="200">
        <f t="shared" si="3"/>
        <v>6431993.3730146512</v>
      </c>
      <c r="W14" s="198" t="s">
        <v>8</v>
      </c>
      <c r="X14" s="220">
        <f t="shared" si="4"/>
        <v>-181924.51845188346</v>
      </c>
      <c r="Y14" s="220">
        <f t="shared" si="5"/>
        <v>-24692.826072108932</v>
      </c>
      <c r="Z14" s="220">
        <f t="shared" si="6"/>
        <v>-6331.3386706525635</v>
      </c>
      <c r="AA14" s="220">
        <f t="shared" si="7"/>
        <v>-7477.2405200538342</v>
      </c>
      <c r="AB14" s="220">
        <f t="shared" si="8"/>
        <v>-598.15130792130185</v>
      </c>
      <c r="AC14" s="220">
        <f t="shared" si="9"/>
        <v>-5484.0172061377089</v>
      </c>
      <c r="AD14" s="220">
        <f t="shared" si="10"/>
        <v>-1046.134488794658</v>
      </c>
      <c r="AE14" s="220">
        <f t="shared" si="11"/>
        <v>-7960.3475692246866</v>
      </c>
      <c r="AF14" s="221">
        <f t="shared" si="12"/>
        <v>-235514.57428677715</v>
      </c>
    </row>
    <row r="15" spans="1:32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1543261.4109922817</v>
      </c>
      <c r="H15" s="199">
        <f>+'Part 2017'!N$11*'COEF 1ER SEM'!N15</f>
        <v>294393.49414477212</v>
      </c>
      <c r="I15" s="199">
        <f>+'Part 2017'!N$12*'COEF 1ER SEM'!N15</f>
        <v>2240127.4029412898</v>
      </c>
      <c r="J15" s="200">
        <f t="shared" si="2"/>
        <v>66276333.673109606</v>
      </c>
      <c r="L15" s="198" t="s">
        <v>9</v>
      </c>
      <c r="M15" s="199">
        <f>+'Part 2017'!N$5*'COEF 2DO SEM'!N15</f>
        <v>49387150.39988815</v>
      </c>
      <c r="N15" s="199">
        <f>+'Part 2017'!N$6*'COEF 2DO SEM'!N15</f>
        <v>6703375.2536443491</v>
      </c>
      <c r="O15" s="199">
        <f>+'Part 2017'!N$7*'COEF 2DO SEM'!N15</f>
        <v>1718772.0370019665</v>
      </c>
      <c r="P15" s="199">
        <f>+'Part 2017'!N$8*'COEF 2DO SEM'!N15</f>
        <v>2029850.6506021426</v>
      </c>
      <c r="Q15" s="199">
        <f>+'Part 2017'!N$9*'COEF 2DO SEM'!N15</f>
        <v>162380.46887567927</v>
      </c>
      <c r="R15" s="199">
        <f>+'Part 2017'!N$10*'COEF 2DO SEM'!N15</f>
        <v>1488749.2068680762</v>
      </c>
      <c r="S15" s="199">
        <f>+'Part 2017'!N$11*'COEF 2DO SEM'!N15</f>
        <v>283994.71262185479</v>
      </c>
      <c r="T15" s="199">
        <f>+'Part 2017'!N$12*'COEF 2DO SEM'!N15</f>
        <v>2160999.9904474821</v>
      </c>
      <c r="U15" s="200">
        <f t="shared" si="3"/>
        <v>63935272.719949692</v>
      </c>
      <c r="W15" s="198" t="s">
        <v>9</v>
      </c>
      <c r="X15" s="220">
        <f t="shared" si="4"/>
        <v>-1808365.3118279055</v>
      </c>
      <c r="Y15" s="220">
        <f t="shared" si="5"/>
        <v>-245451.52297111414</v>
      </c>
      <c r="Z15" s="220">
        <f t="shared" si="6"/>
        <v>-62934.745282675605</v>
      </c>
      <c r="AA15" s="220">
        <f t="shared" si="7"/>
        <v>-74325.233892185381</v>
      </c>
      <c r="AB15" s="220">
        <f t="shared" si="8"/>
        <v>-5945.7410450997704</v>
      </c>
      <c r="AC15" s="220">
        <f t="shared" si="9"/>
        <v>-54512.204124205513</v>
      </c>
      <c r="AD15" s="220">
        <f t="shared" si="10"/>
        <v>-10398.781522917328</v>
      </c>
      <c r="AE15" s="220">
        <f t="shared" si="11"/>
        <v>-79127.412493807729</v>
      </c>
      <c r="AF15" s="221">
        <f t="shared" si="12"/>
        <v>-2341060.9531599111</v>
      </c>
    </row>
    <row r="16" spans="1:32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220476.88042427407</v>
      </c>
      <c r="H16" s="199">
        <f>+'Part 2017'!N$11*'COEF 1ER SEM'!N16</f>
        <v>42058.305057020421</v>
      </c>
      <c r="I16" s="199">
        <f>+'Part 2017'!N$12*'COEF 1ER SEM'!N16</f>
        <v>320034.11608397722</v>
      </c>
      <c r="J16" s="200">
        <f t="shared" si="2"/>
        <v>9468518.5478784442</v>
      </c>
      <c r="L16" s="198" t="s">
        <v>10</v>
      </c>
      <c r="M16" s="199">
        <f>+'Part 2017'!N$5*'COEF 2DO SEM'!N16</f>
        <v>7055658.0859561414</v>
      </c>
      <c r="N16" s="199">
        <f>+'Part 2017'!N$6*'COEF 2DO SEM'!N16</f>
        <v>957672.66239522025</v>
      </c>
      <c r="O16" s="199">
        <f>+'Part 2017'!N$7*'COEF 2DO SEM'!N16</f>
        <v>245551.07396550052</v>
      </c>
      <c r="P16" s="199">
        <f>+'Part 2017'!N$8*'COEF 2DO SEM'!N16</f>
        <v>289993.08606063609</v>
      </c>
      <c r="Q16" s="199">
        <f>+'Part 2017'!N$9*'COEF 2DO SEM'!N16</f>
        <v>23198.363520617924</v>
      </c>
      <c r="R16" s="199">
        <f>+'Part 2017'!N$10*'COEF 2DO SEM'!N16</f>
        <v>212689.0353937757</v>
      </c>
      <c r="S16" s="199">
        <f>+'Part 2017'!N$11*'COEF 2DO SEM'!N16</f>
        <v>40572.690958167099</v>
      </c>
      <c r="T16" s="199">
        <f>+'Part 2017'!N$12*'COEF 2DO SEM'!N16</f>
        <v>308729.63782875909</v>
      </c>
      <c r="U16" s="200">
        <f t="shared" si="3"/>
        <v>9134064.6360788196</v>
      </c>
      <c r="W16" s="198" t="s">
        <v>10</v>
      </c>
      <c r="X16" s="220">
        <f t="shared" si="4"/>
        <v>-258350.74976891465</v>
      </c>
      <c r="Y16" s="220">
        <f t="shared" si="5"/>
        <v>-35066.24716629379</v>
      </c>
      <c r="Z16" s="220">
        <f t="shared" si="6"/>
        <v>-8991.1250364894222</v>
      </c>
      <c r="AA16" s="220">
        <f t="shared" si="7"/>
        <v>-10618.418622167956</v>
      </c>
      <c r="AB16" s="220">
        <f t="shared" si="8"/>
        <v>-849.4338211899485</v>
      </c>
      <c r="AC16" s="220">
        <f t="shared" si="9"/>
        <v>-7787.8450304983708</v>
      </c>
      <c r="AD16" s="220">
        <f t="shared" si="10"/>
        <v>-1485.6140988533225</v>
      </c>
      <c r="AE16" s="220">
        <f t="shared" si="11"/>
        <v>-11304.478255218128</v>
      </c>
      <c r="AF16" s="221">
        <f t="shared" si="12"/>
        <v>-334453.91179962561</v>
      </c>
    </row>
    <row r="17" spans="1:32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310688.62522820389</v>
      </c>
      <c r="H17" s="199">
        <f>+'Part 2017'!N$11*'COEF 1ER SEM'!N17</f>
        <v>59267.15287538799</v>
      </c>
      <c r="I17" s="199">
        <f>+'Part 2017'!N$12*'COEF 1ER SEM'!N17</f>
        <v>450981.34262837266</v>
      </c>
      <c r="J17" s="200">
        <f t="shared" si="2"/>
        <v>13342718.769093312</v>
      </c>
      <c r="L17" s="198" t="s">
        <v>11</v>
      </c>
      <c r="M17" s="199">
        <f>+'Part 2017'!N$5*'COEF 2DO SEM'!N17</f>
        <v>10263973.983363427</v>
      </c>
      <c r="N17" s="199">
        <f>+'Part 2017'!N$6*'COEF 2DO SEM'!N17</f>
        <v>1393141.1034454752</v>
      </c>
      <c r="O17" s="199">
        <f>+'Part 2017'!N$7*'COEF 2DO SEM'!N17</f>
        <v>357206.91168204555</v>
      </c>
      <c r="P17" s="199">
        <f>+'Part 2017'!N$8*'COEF 2DO SEM'!N17</f>
        <v>421857.38798853441</v>
      </c>
      <c r="Q17" s="199">
        <f>+'Part 2017'!N$9*'COEF 2DO SEM'!N17</f>
        <v>33747.015052524708</v>
      </c>
      <c r="R17" s="199">
        <f>+'Part 2017'!N$10*'COEF 2DO SEM'!N17</f>
        <v>309402.00038513419</v>
      </c>
      <c r="S17" s="199">
        <f>+'Part 2017'!N$11*'COEF 2DO SEM'!N17</f>
        <v>59021.715530485279</v>
      </c>
      <c r="T17" s="199">
        <f>+'Part 2017'!N$12*'COEF 2DO SEM'!N17</f>
        <v>449113.73708355945</v>
      </c>
      <c r="U17" s="200">
        <f t="shared" si="3"/>
        <v>13287463.854531186</v>
      </c>
      <c r="W17" s="198" t="s">
        <v>11</v>
      </c>
      <c r="X17" s="220">
        <f t="shared" si="4"/>
        <v>-42681.960359591991</v>
      </c>
      <c r="Y17" s="220">
        <f t="shared" si="5"/>
        <v>-5793.272025918588</v>
      </c>
      <c r="Z17" s="220">
        <f t="shared" si="6"/>
        <v>-1485.4179550042609</v>
      </c>
      <c r="AA17" s="220">
        <f t="shared" si="7"/>
        <v>-1754.2620763372979</v>
      </c>
      <c r="AB17" s="220">
        <f t="shared" si="8"/>
        <v>-140.33441248595045</v>
      </c>
      <c r="AC17" s="220">
        <f t="shared" si="9"/>
        <v>-1286.6248430697015</v>
      </c>
      <c r="AD17" s="220">
        <f t="shared" si="10"/>
        <v>-245.43734490271163</v>
      </c>
      <c r="AE17" s="220">
        <f t="shared" si="11"/>
        <v>-1867.6055448132101</v>
      </c>
      <c r="AF17" s="221">
        <f t="shared" si="12"/>
        <v>-55254.914562123711</v>
      </c>
    </row>
    <row r="18" spans="1:32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783479.2099597872</v>
      </c>
      <c r="H18" s="199">
        <f>+'Part 2017'!N$11*'COEF 1ER SEM'!N18</f>
        <v>149456.97505748161</v>
      </c>
      <c r="I18" s="199">
        <f>+'Part 2017'!N$12*'COEF 1ER SEM'!N18</f>
        <v>1137262.4465075084</v>
      </c>
      <c r="J18" s="200">
        <f t="shared" si="2"/>
        <v>33647008.326250993</v>
      </c>
      <c r="L18" s="198" t="s">
        <v>12</v>
      </c>
      <c r="M18" s="199">
        <f>+'Part 2017'!N$5*'COEF 2DO SEM'!N18</f>
        <v>25072748.726730827</v>
      </c>
      <c r="N18" s="199">
        <f>+'Part 2017'!N$6*'COEF 2DO SEM'!N18</f>
        <v>3403153.2897672695</v>
      </c>
      <c r="O18" s="199">
        <f>+'Part 2017'!N$7*'COEF 2DO SEM'!N18</f>
        <v>872582.01887224498</v>
      </c>
      <c r="P18" s="199">
        <f>+'Part 2017'!N$8*'COEF 2DO SEM'!N18</f>
        <v>1030509.6549051729</v>
      </c>
      <c r="Q18" s="199">
        <f>+'Part 2017'!N$9*'COEF 2DO SEM'!N18</f>
        <v>82436.922585795983</v>
      </c>
      <c r="R18" s="199">
        <f>+'Part 2017'!N$10*'COEF 2DO SEM'!N18</f>
        <v>755804.58638908691</v>
      </c>
      <c r="S18" s="199">
        <f>+'Part 2017'!N$11*'COEF 2DO SEM'!N18</f>
        <v>144177.74687611908</v>
      </c>
      <c r="T18" s="199">
        <f>+'Part 2017'!N$12*'COEF 2DO SEM'!N18</f>
        <v>1097091.2336557922</v>
      </c>
      <c r="U18" s="200">
        <f t="shared" si="3"/>
        <v>32458504.179782312</v>
      </c>
      <c r="W18" s="198" t="s">
        <v>12</v>
      </c>
      <c r="X18" s="220">
        <f t="shared" si="4"/>
        <v>-918066.51532784477</v>
      </c>
      <c r="Y18" s="220">
        <f t="shared" si="5"/>
        <v>-124610.23384054424</v>
      </c>
      <c r="Z18" s="220">
        <f t="shared" si="6"/>
        <v>-31950.558837201446</v>
      </c>
      <c r="AA18" s="220">
        <f t="shared" si="7"/>
        <v>-37733.254466904677</v>
      </c>
      <c r="AB18" s="220">
        <f t="shared" si="8"/>
        <v>-3018.5193924113119</v>
      </c>
      <c r="AC18" s="220">
        <f t="shared" si="9"/>
        <v>-27674.623570700292</v>
      </c>
      <c r="AD18" s="220">
        <f t="shared" si="10"/>
        <v>-5279.2281813625304</v>
      </c>
      <c r="AE18" s="220">
        <f t="shared" si="11"/>
        <v>-40171.212851716205</v>
      </c>
      <c r="AF18" s="221">
        <f t="shared" si="12"/>
        <v>-1188504.1464686855</v>
      </c>
    </row>
    <row r="19" spans="1:32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398641.70592361654</v>
      </c>
      <c r="H19" s="199">
        <f>+'Part 2017'!N$11*'COEF 1ER SEM'!N19</f>
        <v>76045.136541856496</v>
      </c>
      <c r="I19" s="199">
        <f>+'Part 2017'!N$12*'COEF 1ER SEM'!N19</f>
        <v>578649.99606293056</v>
      </c>
      <c r="J19" s="200">
        <f t="shared" si="2"/>
        <v>17119919.237028975</v>
      </c>
      <c r="L19" s="198" t="s">
        <v>13</v>
      </c>
      <c r="M19" s="199">
        <f>+'Part 2017'!N$5*'COEF 2DO SEM'!N19</f>
        <v>12757254.050341893</v>
      </c>
      <c r="N19" s="199">
        <f>+'Part 2017'!N$6*'COEF 2DO SEM'!N19</f>
        <v>1731556.9011997432</v>
      </c>
      <c r="O19" s="199">
        <f>+'Part 2017'!N$7*'COEF 2DO SEM'!N19</f>
        <v>443978.06621998141</v>
      </c>
      <c r="P19" s="199">
        <f>+'Part 2017'!N$8*'COEF 2DO SEM'!N19</f>
        <v>524333.15597900853</v>
      </c>
      <c r="Q19" s="199">
        <f>+'Part 2017'!N$9*'COEF 2DO SEM'!N19</f>
        <v>41944.693659939665</v>
      </c>
      <c r="R19" s="199">
        <f>+'Part 2017'!N$10*'COEF 2DO SEM'!N19</f>
        <v>384560.5930992135</v>
      </c>
      <c r="S19" s="199">
        <f>+'Part 2017'!N$11*'COEF 2DO SEM'!N19</f>
        <v>73359.014815299888</v>
      </c>
      <c r="T19" s="199">
        <f>+'Part 2017'!N$12*'COEF 2DO SEM'!N19</f>
        <v>558210.49924328842</v>
      </c>
      <c r="U19" s="200">
        <f t="shared" si="3"/>
        <v>16515196.97455837</v>
      </c>
      <c r="W19" s="198" t="s">
        <v>13</v>
      </c>
      <c r="X19" s="220">
        <f t="shared" si="4"/>
        <v>-467121.01249046065</v>
      </c>
      <c r="Y19" s="220">
        <f t="shared" si="5"/>
        <v>-63402.877271350706</v>
      </c>
      <c r="Z19" s="220">
        <f t="shared" si="6"/>
        <v>-16256.749532292713</v>
      </c>
      <c r="AA19" s="220">
        <f t="shared" si="7"/>
        <v>-19199.040305752191</v>
      </c>
      <c r="AB19" s="220">
        <f t="shared" si="8"/>
        <v>-1535.8515001516425</v>
      </c>
      <c r="AC19" s="220">
        <f t="shared" si="9"/>
        <v>-14081.112824403041</v>
      </c>
      <c r="AD19" s="220">
        <f t="shared" si="10"/>
        <v>-2686.1217265566083</v>
      </c>
      <c r="AE19" s="220">
        <f t="shared" si="11"/>
        <v>-20439.49681964214</v>
      </c>
      <c r="AF19" s="221">
        <f t="shared" si="12"/>
        <v>-604722.26247060962</v>
      </c>
    </row>
    <row r="20" spans="1:32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2080235.399841903</v>
      </c>
      <c r="H20" s="199">
        <f>+'Part 2017'!N$11*'COEF 1ER SEM'!N20</f>
        <v>396826.98189760401</v>
      </c>
      <c r="I20" s="199">
        <f>+'Part 2017'!N$12*'COEF 1ER SEM'!N20</f>
        <v>3019574.1891570459</v>
      </c>
      <c r="J20" s="200">
        <f t="shared" si="2"/>
        <v>89337019.960791364</v>
      </c>
      <c r="L20" s="198" t="s">
        <v>14</v>
      </c>
      <c r="M20" s="199">
        <f>+'Part 2017'!N$5*'COEF 2DO SEM'!N20</f>
        <v>66620754.69283437</v>
      </c>
      <c r="N20" s="199">
        <f>+'Part 2017'!N$6*'COEF 2DO SEM'!N20</f>
        <v>9042512.3695346471</v>
      </c>
      <c r="O20" s="199">
        <f>+'Part 2017'!N$7*'COEF 2DO SEM'!N20</f>
        <v>2318536.0832292642</v>
      </c>
      <c r="P20" s="199">
        <f>+'Part 2017'!N$8*'COEF 2DO SEM'!N20</f>
        <v>2738165.3155101221</v>
      </c>
      <c r="Q20" s="199">
        <f>+'Part 2017'!N$9*'COEF 2DO SEM'!N20</f>
        <v>219042.99592670074</v>
      </c>
      <c r="R20" s="199">
        <f>+'Part 2017'!N$10*'COEF 2DO SEM'!N20</f>
        <v>2008246.981387581</v>
      </c>
      <c r="S20" s="199">
        <f>+'Part 2017'!N$11*'COEF 2DO SEM'!N20</f>
        <v>383094.42700070079</v>
      </c>
      <c r="T20" s="199">
        <f>+'Part 2017'!N$12*'COEF 2DO SEM'!N20</f>
        <v>2915079.1063892846</v>
      </c>
      <c r="U20" s="200">
        <f t="shared" si="3"/>
        <v>86245431.97181268</v>
      </c>
      <c r="W20" s="198" t="s">
        <v>14</v>
      </c>
      <c r="X20" s="220">
        <f t="shared" si="4"/>
        <v>-2388114.0173589513</v>
      </c>
      <c r="Y20" s="220">
        <f t="shared" si="5"/>
        <v>-324141.48775997013</v>
      </c>
      <c r="Z20" s="220">
        <f t="shared" si="6"/>
        <v>-83111.164766013622</v>
      </c>
      <c r="AA20" s="220">
        <f t="shared" si="7"/>
        <v>-98153.360795223154</v>
      </c>
      <c r="AB20" s="220">
        <f t="shared" si="8"/>
        <v>-7851.9021795638546</v>
      </c>
      <c r="AC20" s="220">
        <f t="shared" si="9"/>
        <v>-71988.418454322033</v>
      </c>
      <c r="AD20" s="220">
        <f t="shared" si="10"/>
        <v>-13732.554896903224</v>
      </c>
      <c r="AE20" s="220">
        <f t="shared" si="11"/>
        <v>-104495.08276776131</v>
      </c>
      <c r="AF20" s="221">
        <f t="shared" si="12"/>
        <v>-3091587.9889787086</v>
      </c>
    </row>
    <row r="21" spans="1:32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260479.21269851559</v>
      </c>
      <c r="H21" s="199">
        <f>+'Part 2017'!N$11*'COEF 1ER SEM'!N21</f>
        <v>49689.174518456755</v>
      </c>
      <c r="I21" s="199">
        <f>+'Part 2017'!N$12*'COEF 1ER SEM'!N21</f>
        <v>378099.66484377795</v>
      </c>
      <c r="J21" s="200">
        <f t="shared" si="2"/>
        <v>11186443.912062574</v>
      </c>
      <c r="L21" s="198" t="s">
        <v>15</v>
      </c>
      <c r="M21" s="199">
        <f>+'Part 2017'!N$5*'COEF 2DO SEM'!N21</f>
        <v>8409343.2952080388</v>
      </c>
      <c r="N21" s="199">
        <f>+'Part 2017'!N$6*'COEF 2DO SEM'!N21</f>
        <v>1141409.9272393992</v>
      </c>
      <c r="O21" s="199">
        <f>+'Part 2017'!N$7*'COEF 2DO SEM'!N21</f>
        <v>292662.03837073955</v>
      </c>
      <c r="P21" s="199">
        <f>+'Part 2017'!N$8*'COEF 2DO SEM'!N21</f>
        <v>345630.61081073148</v>
      </c>
      <c r="Q21" s="199">
        <f>+'Part 2017'!N$9*'COEF 2DO SEM'!N21</f>
        <v>27649.157648413824</v>
      </c>
      <c r="R21" s="199">
        <f>+'Part 2017'!N$10*'COEF 2DO SEM'!N21</f>
        <v>253495.15126207194</v>
      </c>
      <c r="S21" s="199">
        <f>+'Part 2017'!N$11*'COEF 2DO SEM'!N21</f>
        <v>48356.890671435402</v>
      </c>
      <c r="T21" s="199">
        <f>+'Part 2017'!N$12*'COEF 2DO SEM'!N21</f>
        <v>367961.92194671201</v>
      </c>
      <c r="U21" s="200">
        <f t="shared" si="3"/>
        <v>10886508.993157543</v>
      </c>
      <c r="W21" s="198" t="s">
        <v>15</v>
      </c>
      <c r="X21" s="220">
        <f t="shared" si="4"/>
        <v>-231686.36528735794</v>
      </c>
      <c r="Y21" s="220">
        <f t="shared" si="5"/>
        <v>-31447.059307912597</v>
      </c>
      <c r="Z21" s="220">
        <f t="shared" si="6"/>
        <v>-8063.1508962589432</v>
      </c>
      <c r="AA21" s="220">
        <f t="shared" si="7"/>
        <v>-9522.4914882972371</v>
      </c>
      <c r="AB21" s="220">
        <f t="shared" si="8"/>
        <v>-761.76374467534333</v>
      </c>
      <c r="AC21" s="220">
        <f t="shared" si="9"/>
        <v>-6984.0614364436478</v>
      </c>
      <c r="AD21" s="220">
        <f t="shared" si="10"/>
        <v>-1332.2838470213537</v>
      </c>
      <c r="AE21" s="220">
        <f t="shared" si="11"/>
        <v>-10137.742897065938</v>
      </c>
      <c r="AF21" s="221">
        <f t="shared" si="12"/>
        <v>-299934.91890503297</v>
      </c>
    </row>
    <row r="22" spans="1:32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194113.02638025003</v>
      </c>
      <c r="H22" s="199">
        <f>+'Part 2017'!N$11*'COEF 1ER SEM'!N22</f>
        <v>37029.120075227445</v>
      </c>
      <c r="I22" s="199">
        <f>+'Part 2017'!N$12*'COEF 1ER SEM'!N22</f>
        <v>281765.55609115679</v>
      </c>
      <c r="J22" s="200">
        <f t="shared" si="2"/>
        <v>8336306.224622447</v>
      </c>
      <c r="L22" s="198" t="s">
        <v>16</v>
      </c>
      <c r="M22" s="199">
        <f>+'Part 2017'!N$5*'COEF 2DO SEM'!N22</f>
        <v>6211967.175577105</v>
      </c>
      <c r="N22" s="199">
        <f>+'Part 2017'!N$6*'COEF 2DO SEM'!N22</f>
        <v>843157.51575148292</v>
      </c>
      <c r="O22" s="199">
        <f>+'Part 2017'!N$7*'COEF 2DO SEM'!N22</f>
        <v>216188.9355774654</v>
      </c>
      <c r="P22" s="199">
        <f>+'Part 2017'!N$8*'COEF 2DO SEM'!N22</f>
        <v>255316.72734235946</v>
      </c>
      <c r="Q22" s="199">
        <f>+'Part 2017'!N$9*'COEF 2DO SEM'!N22</f>
        <v>20424.384368060728</v>
      </c>
      <c r="R22" s="199">
        <f>+'Part 2017'!N$10*'COEF 2DO SEM'!N22</f>
        <v>187256.42461347365</v>
      </c>
      <c r="S22" s="199">
        <f>+'Part 2017'!N$11*'COEF 2DO SEM'!N22</f>
        <v>35721.150513037304</v>
      </c>
      <c r="T22" s="199">
        <f>+'Part 2017'!N$12*'COEF 2DO SEM'!N22</f>
        <v>271812.82779807033</v>
      </c>
      <c r="U22" s="200">
        <f t="shared" si="3"/>
        <v>8041845.1415410554</v>
      </c>
      <c r="W22" s="198" t="s">
        <v>16</v>
      </c>
      <c r="X22" s="220">
        <f t="shared" si="4"/>
        <v>-227458.0709267389</v>
      </c>
      <c r="Y22" s="220">
        <f t="shared" si="5"/>
        <v>-30873.148006033385</v>
      </c>
      <c r="Z22" s="220">
        <f t="shared" si="6"/>
        <v>-7915.9977592101204</v>
      </c>
      <c r="AA22" s="220">
        <f t="shared" si="7"/>
        <v>-9348.7052708429692</v>
      </c>
      <c r="AB22" s="220">
        <f t="shared" si="8"/>
        <v>-747.86149651438245</v>
      </c>
      <c r="AC22" s="220">
        <f t="shared" si="9"/>
        <v>-6856.6017667763808</v>
      </c>
      <c r="AD22" s="220">
        <f t="shared" si="10"/>
        <v>-1307.969562190141</v>
      </c>
      <c r="AE22" s="220">
        <f t="shared" si="11"/>
        <v>-9952.7282930864603</v>
      </c>
      <c r="AF22" s="221">
        <f t="shared" si="12"/>
        <v>-294461.08308139275</v>
      </c>
    </row>
    <row r="23" spans="1:32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1702397.2803876</v>
      </c>
      <c r="H23" s="199">
        <f>+'Part 2017'!N$11*'COEF 1ER SEM'!N23</f>
        <v>324750.35028162797</v>
      </c>
      <c r="I23" s="199">
        <f>+'Part 2017'!N$12*'COEF 1ER SEM'!N23</f>
        <v>2471121.7239838452</v>
      </c>
      <c r="J23" s="200">
        <f t="shared" si="2"/>
        <v>73110523.852609426</v>
      </c>
      <c r="L23" s="198" t="s">
        <v>17</v>
      </c>
      <c r="M23" s="199">
        <f>+'Part 2017'!N$5*'COEF 2DO SEM'!N23</f>
        <v>54479785.425855786</v>
      </c>
      <c r="N23" s="199">
        <f>+'Part 2017'!N$6*'COEF 2DO SEM'!N23</f>
        <v>7394604.517379947</v>
      </c>
      <c r="O23" s="199">
        <f>+'Part 2017'!N$7*'COEF 2DO SEM'!N23</f>
        <v>1896005.9653905497</v>
      </c>
      <c r="P23" s="199">
        <f>+'Part 2017'!N$8*'COEF 2DO SEM'!N23</f>
        <v>2239161.9479140663</v>
      </c>
      <c r="Q23" s="199">
        <f>+'Part 2017'!N$9*'COEF 2DO SEM'!N23</f>
        <v>179124.59070966963</v>
      </c>
      <c r="R23" s="199">
        <f>+'Part 2017'!N$10*'COEF 2DO SEM'!N23</f>
        <v>1642263.9631232799</v>
      </c>
      <c r="S23" s="199">
        <f>+'Part 2017'!N$11*'COEF 2DO SEM'!N23</f>
        <v>313279.28176538949</v>
      </c>
      <c r="T23" s="199">
        <f>+'Part 2017'!N$12*'COEF 2DO SEM'!N23</f>
        <v>2383834.9617580259</v>
      </c>
      <c r="U23" s="200">
        <f t="shared" si="3"/>
        <v>70528060.653896719</v>
      </c>
      <c r="W23" s="198" t="s">
        <v>17</v>
      </c>
      <c r="X23" s="220">
        <f t="shared" si="4"/>
        <v>-1994837.7940867916</v>
      </c>
      <c r="Y23" s="220">
        <f t="shared" si="5"/>
        <v>-270761.64945013914</v>
      </c>
      <c r="Z23" s="220">
        <f t="shared" si="6"/>
        <v>-69424.362229224993</v>
      </c>
      <c r="AA23" s="220">
        <f t="shared" si="7"/>
        <v>-81989.399294881616</v>
      </c>
      <c r="AB23" s="220">
        <f t="shared" si="8"/>
        <v>-6558.8456453132676</v>
      </c>
      <c r="AC23" s="220">
        <f t="shared" si="9"/>
        <v>-60133.317264320096</v>
      </c>
      <c r="AD23" s="220">
        <f t="shared" si="10"/>
        <v>-11471.068516238476</v>
      </c>
      <c r="AE23" s="220">
        <f t="shared" si="11"/>
        <v>-87286.762225819286</v>
      </c>
      <c r="AF23" s="221">
        <f t="shared" si="12"/>
        <v>-2582463.1987127285</v>
      </c>
    </row>
    <row r="24" spans="1:32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1819937.7075042457</v>
      </c>
      <c r="H24" s="199">
        <f>+'Part 2017'!N$11*'COEF 1ER SEM'!N24</f>
        <v>347172.43431461707</v>
      </c>
      <c r="I24" s="199">
        <f>+'Part 2017'!N$12*'COEF 1ER SEM'!N24</f>
        <v>2641738.0109342993</v>
      </c>
      <c r="J24" s="200">
        <f t="shared" si="2"/>
        <v>78158371.554998204</v>
      </c>
      <c r="L24" s="198" t="s">
        <v>18</v>
      </c>
      <c r="M24" s="199">
        <f>+'Part 2017'!N$5*'COEF 2DO SEM'!N24</f>
        <v>58452041.238078222</v>
      </c>
      <c r="N24" s="199">
        <f>+'Part 2017'!N$6*'COEF 2DO SEM'!N24</f>
        <v>7933763.4098690562</v>
      </c>
      <c r="O24" s="199">
        <f>+'Part 2017'!N$7*'COEF 2DO SEM'!N24</f>
        <v>2034248.4466551077</v>
      </c>
      <c r="P24" s="199">
        <f>+'Part 2017'!N$8*'COEF 2DO SEM'!N24</f>
        <v>2402424.7800376238</v>
      </c>
      <c r="Q24" s="199">
        <f>+'Part 2017'!N$9*'COEF 2DO SEM'!N24</f>
        <v>192185.00735772718</v>
      </c>
      <c r="R24" s="199">
        <f>+'Part 2017'!N$10*'COEF 2DO SEM'!N24</f>
        <v>1762005.4878324405</v>
      </c>
      <c r="S24" s="199">
        <f>+'Part 2017'!N$11*'COEF 2DO SEM'!N24</f>
        <v>336121.24852634594</v>
      </c>
      <c r="T24" s="199">
        <f>+'Part 2017'!N$12*'COEF 2DO SEM'!N24</f>
        <v>2557646.260906945</v>
      </c>
      <c r="U24" s="200">
        <f t="shared" si="3"/>
        <v>75670435.87926349</v>
      </c>
      <c r="W24" s="198" t="s">
        <v>18</v>
      </c>
      <c r="X24" s="220">
        <f t="shared" si="4"/>
        <v>-1921819.4929888695</v>
      </c>
      <c r="Y24" s="220">
        <f t="shared" si="5"/>
        <v>-260850.79068060778</v>
      </c>
      <c r="Z24" s="220">
        <f t="shared" si="6"/>
        <v>-66883.178680461831</v>
      </c>
      <c r="AA24" s="220">
        <f t="shared" si="7"/>
        <v>-78988.289800016209</v>
      </c>
      <c r="AB24" s="220">
        <f t="shared" si="8"/>
        <v>-6318.7680973522947</v>
      </c>
      <c r="AC24" s="220">
        <f t="shared" si="9"/>
        <v>-57932.219671805156</v>
      </c>
      <c r="AD24" s="220">
        <f t="shared" si="10"/>
        <v>-11051.185788271134</v>
      </c>
      <c r="AE24" s="220">
        <f t="shared" si="11"/>
        <v>-84091.750027354341</v>
      </c>
      <c r="AF24" s="221">
        <f t="shared" si="12"/>
        <v>-2487935.6757347384</v>
      </c>
    </row>
    <row r="25" spans="1:32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327201.34834016359</v>
      </c>
      <c r="H25" s="199">
        <f>+'Part 2017'!N$11*'COEF 1ER SEM'!N25</f>
        <v>62417.130073126187</v>
      </c>
      <c r="I25" s="199">
        <f>+'Part 2017'!N$12*'COEF 1ER SEM'!N25</f>
        <v>474950.4532902526</v>
      </c>
      <c r="J25" s="200">
        <f t="shared" si="2"/>
        <v>14051868.067471886</v>
      </c>
      <c r="L25" s="198" t="s">
        <v>19</v>
      </c>
      <c r="M25" s="199">
        <f>+'Part 2017'!N$5*'COEF 2DO SEM'!N25</f>
        <v>10471033.673505537</v>
      </c>
      <c r="N25" s="199">
        <f>+'Part 2017'!N$6*'COEF 2DO SEM'!N25</f>
        <v>1421245.5555486486</v>
      </c>
      <c r="O25" s="199">
        <f>+'Part 2017'!N$7*'COEF 2DO SEM'!N25</f>
        <v>364413.00481608789</v>
      </c>
      <c r="P25" s="199">
        <f>+'Part 2017'!N$8*'COEF 2DO SEM'!N25</f>
        <v>430367.70379629545</v>
      </c>
      <c r="Q25" s="199">
        <f>+'Part 2017'!N$9*'COEF 2DO SEM'!N25</f>
        <v>34427.808524071203</v>
      </c>
      <c r="R25" s="199">
        <f>+'Part 2017'!N$10*'COEF 2DO SEM'!N25</f>
        <v>315643.70388447423</v>
      </c>
      <c r="S25" s="199">
        <f>+'Part 2017'!N$11*'COEF 2DO SEM'!N25</f>
        <v>60212.386721702904</v>
      </c>
      <c r="T25" s="199">
        <f>+'Part 2017'!N$12*'COEF 2DO SEM'!N25</f>
        <v>458173.90728564851</v>
      </c>
      <c r="U25" s="200">
        <f t="shared" si="3"/>
        <v>13555517.744082468</v>
      </c>
      <c r="W25" s="198" t="s">
        <v>19</v>
      </c>
      <c r="X25" s="220">
        <f t="shared" si="4"/>
        <v>-383408.51660460047</v>
      </c>
      <c r="Y25" s="220">
        <f t="shared" si="5"/>
        <v>-52040.483029156225</v>
      </c>
      <c r="Z25" s="220">
        <f t="shared" si="6"/>
        <v>-13343.386523671215</v>
      </c>
      <c r="AA25" s="220">
        <f t="shared" si="7"/>
        <v>-15758.39101010398</v>
      </c>
      <c r="AB25" s="220">
        <f t="shared" si="8"/>
        <v>-1260.612410173082</v>
      </c>
      <c r="AC25" s="220">
        <f t="shared" si="9"/>
        <v>-11557.644455689355</v>
      </c>
      <c r="AD25" s="220">
        <f t="shared" si="10"/>
        <v>-2204.7433514232835</v>
      </c>
      <c r="AE25" s="220">
        <f t="shared" si="11"/>
        <v>-16776.546004604083</v>
      </c>
      <c r="AF25" s="221">
        <f t="shared" si="12"/>
        <v>-496350.32338942168</v>
      </c>
    </row>
    <row r="26" spans="1:32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4453063.7330139764</v>
      </c>
      <c r="H26" s="199">
        <f>+'Part 2017'!N$11*'COEF 1ER SEM'!N26</f>
        <v>849469.17137546686</v>
      </c>
      <c r="I26" s="199">
        <f>+'Part 2017'!N$12*'COEF 1ER SEM'!N26</f>
        <v>6463862.8454752015</v>
      </c>
      <c r="J26" s="200">
        <f t="shared" si="2"/>
        <v>191239627.80038267</v>
      </c>
      <c r="L26" s="198" t="s">
        <v>20</v>
      </c>
      <c r="M26" s="199">
        <f>+'Part 2017'!N$5*'COEF 2DO SEM'!N26</f>
        <v>142707134.40956834</v>
      </c>
      <c r="N26" s="199">
        <f>+'Part 2017'!N$6*'COEF 2DO SEM'!N26</f>
        <v>19369805.011502847</v>
      </c>
      <c r="O26" s="199">
        <f>+'Part 2017'!N$7*'COEF 2DO SEM'!N26</f>
        <v>4966494.9307219535</v>
      </c>
      <c r="P26" s="199">
        <f>+'Part 2017'!N$8*'COEF 2DO SEM'!N26</f>
        <v>5865375.2500667814</v>
      </c>
      <c r="Q26" s="199">
        <f>+'Part 2017'!N$9*'COEF 2DO SEM'!N26</f>
        <v>469208.10797342088</v>
      </c>
      <c r="R26" s="199">
        <f>+'Part 2017'!N$10*'COEF 2DO SEM'!N26</f>
        <v>4301830.1612142008</v>
      </c>
      <c r="S26" s="199">
        <f>+'Part 2017'!N$11*'COEF 2DO SEM'!N26</f>
        <v>820619.76237903279</v>
      </c>
      <c r="T26" s="199">
        <f>+'Part 2017'!N$12*'COEF 2DO SEM'!N26</f>
        <v>6244339.1367760142</v>
      </c>
      <c r="U26" s="200">
        <f t="shared" si="3"/>
        <v>184744806.77020255</v>
      </c>
      <c r="W26" s="198" t="s">
        <v>20</v>
      </c>
      <c r="X26" s="220">
        <f t="shared" si="4"/>
        <v>-5016959.9564056396</v>
      </c>
      <c r="Y26" s="220">
        <f t="shared" si="5"/>
        <v>-680957.79869839177</v>
      </c>
      <c r="Z26" s="220">
        <f t="shared" si="6"/>
        <v>-174600.28396066744</v>
      </c>
      <c r="AA26" s="220">
        <f t="shared" si="7"/>
        <v>-206200.99254760705</v>
      </c>
      <c r="AB26" s="220">
        <f t="shared" si="8"/>
        <v>-16495.30907240801</v>
      </c>
      <c r="AC26" s="220">
        <f t="shared" si="9"/>
        <v>-151233.57179977559</v>
      </c>
      <c r="AD26" s="220">
        <f t="shared" si="10"/>
        <v>-28849.408996434067</v>
      </c>
      <c r="AE26" s="220">
        <f t="shared" si="11"/>
        <v>-219523.70869918726</v>
      </c>
      <c r="AF26" s="221">
        <f t="shared" si="12"/>
        <v>-6494821.0301801106</v>
      </c>
    </row>
    <row r="27" spans="1:32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660369.68757428823</v>
      </c>
      <c r="H27" s="199">
        <f>+'Part 2017'!N$11*'COEF 1ER SEM'!N27</f>
        <v>125972.52699222615</v>
      </c>
      <c r="I27" s="199">
        <f>+'Part 2017'!N$12*'COEF 1ER SEM'!N27</f>
        <v>958562.31657848379</v>
      </c>
      <c r="J27" s="200">
        <f t="shared" si="2"/>
        <v>28359992.318566162</v>
      </c>
      <c r="L27" s="198" t="s">
        <v>21</v>
      </c>
      <c r="M27" s="199">
        <f>+'Part 2017'!N$5*'COEF 2DO SEM'!N27</f>
        <v>21133021.824726772</v>
      </c>
      <c r="N27" s="199">
        <f>+'Part 2017'!N$6*'COEF 2DO SEM'!N27</f>
        <v>2868409.5840224912</v>
      </c>
      <c r="O27" s="199">
        <f>+'Part 2017'!N$7*'COEF 2DO SEM'!N27</f>
        <v>735471.60902352666</v>
      </c>
      <c r="P27" s="199">
        <f>+'Part 2017'!N$8*'COEF 2DO SEM'!N27</f>
        <v>868583.78652695182</v>
      </c>
      <c r="Q27" s="199">
        <f>+'Part 2017'!N$9*'COEF 2DO SEM'!N27</f>
        <v>69483.458042699058</v>
      </c>
      <c r="R27" s="199">
        <f>+'Part 2017'!N$10*'COEF 2DO SEM'!N27</f>
        <v>637043.62826244335</v>
      </c>
      <c r="S27" s="199">
        <f>+'Part 2017'!N$11*'COEF 2DO SEM'!N27</f>
        <v>121522.83359839804</v>
      </c>
      <c r="T27" s="199">
        <f>+'Part 2017'!N$12*'COEF 2DO SEM'!N27</f>
        <v>924703.2799338107</v>
      </c>
      <c r="U27" s="200">
        <f t="shared" si="3"/>
        <v>27358240.004137091</v>
      </c>
      <c r="W27" s="198" t="s">
        <v>21</v>
      </c>
      <c r="X27" s="220">
        <f t="shared" si="4"/>
        <v>-773809.04329366982</v>
      </c>
      <c r="Y27" s="220">
        <f t="shared" si="5"/>
        <v>-105029.99970358144</v>
      </c>
      <c r="Z27" s="220">
        <f t="shared" si="6"/>
        <v>-26930.1090430076</v>
      </c>
      <c r="AA27" s="220">
        <f t="shared" si="7"/>
        <v>-31804.159123443416</v>
      </c>
      <c r="AB27" s="220">
        <f t="shared" si="8"/>
        <v>-2544.21391501365</v>
      </c>
      <c r="AC27" s="220">
        <f t="shared" si="9"/>
        <v>-23326.059311844874</v>
      </c>
      <c r="AD27" s="220">
        <f t="shared" si="10"/>
        <v>-4449.6933938281145</v>
      </c>
      <c r="AE27" s="220">
        <f t="shared" si="11"/>
        <v>-33859.036644673091</v>
      </c>
      <c r="AF27" s="221">
        <f t="shared" si="12"/>
        <v>-1001752.3144290621</v>
      </c>
    </row>
    <row r="28" spans="1:32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105923.57894671775</v>
      </c>
      <c r="H28" s="199">
        <f>+'Part 2017'!N$11*'COEF 1ER SEM'!N28</f>
        <v>20206.046944693426</v>
      </c>
      <c r="I28" s="199">
        <f>+'Part 2017'!N$12*'COEF 1ER SEM'!N28</f>
        <v>153753.80355269197</v>
      </c>
      <c r="J28" s="200">
        <f t="shared" si="2"/>
        <v>4548954.8381882943</v>
      </c>
      <c r="L28" s="198" t="s">
        <v>22</v>
      </c>
      <c r="M28" s="199">
        <f>+'Part 2017'!N$5*'COEF 2DO SEM'!N28</f>
        <v>3389745.695107087</v>
      </c>
      <c r="N28" s="199">
        <f>+'Part 2017'!N$6*'COEF 2DO SEM'!N28</f>
        <v>460094.11810039904</v>
      </c>
      <c r="O28" s="199">
        <f>+'Part 2017'!N$7*'COEF 2DO SEM'!N28</f>
        <v>117969.95911128838</v>
      </c>
      <c r="P28" s="199">
        <f>+'Part 2017'!N$8*'COEF 2DO SEM'!N28</f>
        <v>139321.20903668326</v>
      </c>
      <c r="Q28" s="199">
        <f>+'Part 2017'!N$9*'COEF 2DO SEM'!N28</f>
        <v>11145.176242888692</v>
      </c>
      <c r="R28" s="199">
        <f>+'Part 2017'!N$10*'COEF 2DO SEM'!N28</f>
        <v>102182.06910529871</v>
      </c>
      <c r="S28" s="199">
        <f>+'Part 2017'!N$11*'COEF 2DO SEM'!N28</f>
        <v>19492.314230490341</v>
      </c>
      <c r="T28" s="199">
        <f>+'Part 2017'!N$12*'COEF 2DO SEM'!N28</f>
        <v>148322.79966414906</v>
      </c>
      <c r="U28" s="200">
        <f t="shared" si="3"/>
        <v>4388273.3405982843</v>
      </c>
      <c r="W28" s="198" t="s">
        <v>22</v>
      </c>
      <c r="X28" s="220">
        <f t="shared" si="4"/>
        <v>-124119.29988500616</v>
      </c>
      <c r="Y28" s="220">
        <f t="shared" si="5"/>
        <v>-16846.856654250238</v>
      </c>
      <c r="Z28" s="220">
        <f t="shared" si="6"/>
        <v>-4319.6009522163658</v>
      </c>
      <c r="AA28" s="220">
        <f t="shared" si="7"/>
        <v>-5101.4006595617102</v>
      </c>
      <c r="AB28" s="220">
        <f t="shared" si="8"/>
        <v>-408.09299481052767</v>
      </c>
      <c r="AC28" s="220">
        <f t="shared" si="9"/>
        <v>-3741.5098414190434</v>
      </c>
      <c r="AD28" s="220">
        <f t="shared" si="10"/>
        <v>-713.73271420308447</v>
      </c>
      <c r="AE28" s="220">
        <f t="shared" si="11"/>
        <v>-5431.0038885429094</v>
      </c>
      <c r="AF28" s="221">
        <f t="shared" si="12"/>
        <v>-160681.49759001003</v>
      </c>
    </row>
    <row r="29" spans="1:32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484710.46915899764</v>
      </c>
      <c r="H29" s="199">
        <f>+'Part 2017'!N$11*'COEF 1ER SEM'!N29</f>
        <v>92463.666652896558</v>
      </c>
      <c r="I29" s="199">
        <f>+'Part 2017'!N$12*'COEF 1ER SEM'!N29</f>
        <v>703583.46079388226</v>
      </c>
      <c r="J29" s="200">
        <f t="shared" si="2"/>
        <v>20816196.504372966</v>
      </c>
      <c r="L29" s="198" t="s">
        <v>23</v>
      </c>
      <c r="M29" s="199">
        <f>+'Part 2017'!N$5*'COEF 2DO SEM'!N29</f>
        <v>15511609.809101539</v>
      </c>
      <c r="N29" s="199">
        <f>+'Part 2017'!N$6*'COEF 2DO SEM'!N29</f>
        <v>2105408.8056628127</v>
      </c>
      <c r="O29" s="199">
        <f>+'Part 2017'!N$7*'COEF 2DO SEM'!N29</f>
        <v>539835.17924997583</v>
      </c>
      <c r="P29" s="199">
        <f>+'Part 2017'!N$8*'COEF 2DO SEM'!N29</f>
        <v>637539.33984744828</v>
      </c>
      <c r="Q29" s="199">
        <f>+'Part 2017'!N$9*'COEF 2DO SEM'!N29</f>
        <v>51000.765450605926</v>
      </c>
      <c r="R29" s="199">
        <f>+'Part 2017'!N$10*'COEF 2DO SEM'!N29</f>
        <v>467589.17276181397</v>
      </c>
      <c r="S29" s="199">
        <f>+'Part 2017'!N$11*'COEF 2DO SEM'!N29</f>
        <v>89197.597641675486</v>
      </c>
      <c r="T29" s="199">
        <f>+'Part 2017'!N$12*'COEF 2DO SEM'!N29</f>
        <v>678730.973094763</v>
      </c>
      <c r="U29" s="200">
        <f t="shared" si="3"/>
        <v>20080911.642810632</v>
      </c>
      <c r="W29" s="198" t="s">
        <v>23</v>
      </c>
      <c r="X29" s="220">
        <f t="shared" si="4"/>
        <v>-567974.8048280254</v>
      </c>
      <c r="Y29" s="220">
        <f t="shared" si="5"/>
        <v>-77091.879578990396</v>
      </c>
      <c r="Z29" s="220">
        <f t="shared" si="6"/>
        <v>-19766.664088849211</v>
      </c>
      <c r="AA29" s="220">
        <f t="shared" si="7"/>
        <v>-23344.210341571132</v>
      </c>
      <c r="AB29" s="220">
        <f t="shared" si="8"/>
        <v>-1867.4496173756925</v>
      </c>
      <c r="AC29" s="220">
        <f t="shared" si="9"/>
        <v>-17121.296397183673</v>
      </c>
      <c r="AD29" s="220">
        <f t="shared" si="10"/>
        <v>-3266.0690112210723</v>
      </c>
      <c r="AE29" s="220">
        <f t="shared" si="11"/>
        <v>-24852.487699119258</v>
      </c>
      <c r="AF29" s="221">
        <f t="shared" si="12"/>
        <v>-735284.86156233586</v>
      </c>
    </row>
    <row r="30" spans="1:32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466876.10416448233</v>
      </c>
      <c r="H30" s="199">
        <f>+'Part 2017'!N$11*'COEF 1ER SEM'!N30</f>
        <v>89061.572238306908</v>
      </c>
      <c r="I30" s="199">
        <f>+'Part 2017'!N$12*'COEF 1ER SEM'!N30</f>
        <v>677695.91546053346</v>
      </c>
      <c r="J30" s="200">
        <f t="shared" si="2"/>
        <v>20050288.462608017</v>
      </c>
      <c r="L30" s="198" t="s">
        <v>24</v>
      </c>
      <c r="M30" s="199">
        <f>+'Part 2017'!N$5*'COEF 2DO SEM'!N30</f>
        <v>14940877.942162484</v>
      </c>
      <c r="N30" s="199">
        <f>+'Part 2017'!N$6*'COEF 2DO SEM'!N30</f>
        <v>2027942.7068430239</v>
      </c>
      <c r="O30" s="199">
        <f>+'Part 2017'!N$7*'COEF 2DO SEM'!N30</f>
        <v>519972.56386160158</v>
      </c>
      <c r="P30" s="199">
        <f>+'Part 2017'!N$8*'COEF 2DO SEM'!N30</f>
        <v>614081.81208880607</v>
      </c>
      <c r="Q30" s="199">
        <f>+'Part 2017'!N$9*'COEF 2DO SEM'!N30</f>
        <v>49124.250863198882</v>
      </c>
      <c r="R30" s="199">
        <f>+'Part 2017'!N$10*'COEF 2DO SEM'!N30</f>
        <v>450384.76620342745</v>
      </c>
      <c r="S30" s="199">
        <f>+'Part 2017'!N$11*'COEF 2DO SEM'!N30</f>
        <v>85915.674485083335</v>
      </c>
      <c r="T30" s="199">
        <f>+'Part 2017'!N$12*'COEF 2DO SEM'!N30</f>
        <v>653757.8465017745</v>
      </c>
      <c r="U30" s="200">
        <f t="shared" si="3"/>
        <v>19342057.563009396</v>
      </c>
      <c r="W30" s="198" t="s">
        <v>24</v>
      </c>
      <c r="X30" s="220">
        <f t="shared" si="4"/>
        <v>-547076.82423650473</v>
      </c>
      <c r="Y30" s="220">
        <f t="shared" si="5"/>
        <v>-74255.372414392652</v>
      </c>
      <c r="Z30" s="220">
        <f t="shared" si="6"/>
        <v>-19039.372386864212</v>
      </c>
      <c r="AA30" s="220">
        <f t="shared" si="7"/>
        <v>-22485.286934237345</v>
      </c>
      <c r="AB30" s="220">
        <f t="shared" si="8"/>
        <v>-1798.7389535789553</v>
      </c>
      <c r="AC30" s="220">
        <f t="shared" si="9"/>
        <v>-16491.337961054873</v>
      </c>
      <c r="AD30" s="220">
        <f t="shared" si="10"/>
        <v>-3145.8977532235731</v>
      </c>
      <c r="AE30" s="220">
        <f t="shared" si="11"/>
        <v>-23938.068958758959</v>
      </c>
      <c r="AF30" s="221">
        <f t="shared" si="12"/>
        <v>-708230.89959861524</v>
      </c>
    </row>
    <row r="31" spans="1:32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7527945.1614974272</v>
      </c>
      <c r="H31" s="199">
        <f>+'Part 2017'!N$11*'COEF 1ER SEM'!N31</f>
        <v>1436035.4402942706</v>
      </c>
      <c r="I31" s="199">
        <f>+'Part 2017'!N$12*'COEF 1ER SEM'!N31</f>
        <v>10927219.53908431</v>
      </c>
      <c r="J31" s="200">
        <f t="shared" si="2"/>
        <v>323292348.16768825</v>
      </c>
      <c r="L31" s="198" t="s">
        <v>25</v>
      </c>
      <c r="M31" s="199">
        <f>+'Part 2017'!N$5*'COEF 2DO SEM'!N31</f>
        <v>240907831.4567169</v>
      </c>
      <c r="N31" s="199">
        <f>+'Part 2017'!N$6*'COEF 2DO SEM'!N31</f>
        <v>32698699.615593474</v>
      </c>
      <c r="O31" s="199">
        <f>+'Part 2017'!N$7*'COEF 2DO SEM'!N31</f>
        <v>8384076.4419468408</v>
      </c>
      <c r="P31" s="199">
        <f>+'Part 2017'!N$8*'COEF 2DO SEM'!N31</f>
        <v>9901500.9867561739</v>
      </c>
      <c r="Q31" s="199">
        <f>+'Part 2017'!N$9*'COEF 2DO SEM'!N31</f>
        <v>792083.08863783733</v>
      </c>
      <c r="R31" s="199">
        <f>+'Part 2017'!N$10*'COEF 2DO SEM'!N31</f>
        <v>7262037.596935492</v>
      </c>
      <c r="S31" s="199">
        <f>+'Part 2017'!N$11*'COEF 2DO SEM'!N31</f>
        <v>1385310.7500419682</v>
      </c>
      <c r="T31" s="199">
        <f>+'Part 2017'!N$12*'COEF 2DO SEM'!N31</f>
        <v>10541240.327926835</v>
      </c>
      <c r="U31" s="200">
        <f t="shared" si="3"/>
        <v>311872780.26455551</v>
      </c>
      <c r="W31" s="198" t="s">
        <v>25</v>
      </c>
      <c r="X31" s="220">
        <f t="shared" si="4"/>
        <v>-8821107.559892714</v>
      </c>
      <c r="Y31" s="220">
        <f t="shared" si="5"/>
        <v>-1197299.1688715406</v>
      </c>
      <c r="Z31" s="220">
        <f t="shared" si="6"/>
        <v>-306992.26188528072</v>
      </c>
      <c r="AA31" s="220">
        <f t="shared" si="7"/>
        <v>-362554.44532633387</v>
      </c>
      <c r="AB31" s="220">
        <f t="shared" si="8"/>
        <v>-29003.001185130561</v>
      </c>
      <c r="AC31" s="220">
        <f t="shared" si="9"/>
        <v>-265907.56456193514</v>
      </c>
      <c r="AD31" s="220">
        <f t="shared" si="10"/>
        <v>-50724.690252302447</v>
      </c>
      <c r="AE31" s="220">
        <f t="shared" si="11"/>
        <v>-385979.21115747467</v>
      </c>
      <c r="AF31" s="221">
        <f t="shared" si="12"/>
        <v>-11419567.903132712</v>
      </c>
    </row>
    <row r="32" spans="1:32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196975.00191684693</v>
      </c>
      <c r="H32" s="199">
        <f>+'Part 2017'!N$11*'COEF 1ER SEM'!N32</f>
        <v>37575.072285510396</v>
      </c>
      <c r="I32" s="199">
        <f>+'Part 2017'!N$12*'COEF 1ER SEM'!N32</f>
        <v>285919.86836800957</v>
      </c>
      <c r="J32" s="200">
        <f t="shared" si="2"/>
        <v>8459215.5673149545</v>
      </c>
      <c r="L32" s="198" t="s">
        <v>26</v>
      </c>
      <c r="M32" s="199">
        <f>+'Part 2017'!N$5*'COEF 2DO SEM'!N32</f>
        <v>6303555.5579859102</v>
      </c>
      <c r="N32" s="199">
        <f>+'Part 2017'!N$6*'COEF 2DO SEM'!N32</f>
        <v>855588.91321396723</v>
      </c>
      <c r="O32" s="199">
        <f>+'Part 2017'!N$7*'COEF 2DO SEM'!N32</f>
        <v>219376.39525723777</v>
      </c>
      <c r="P32" s="199">
        <f>+'Part 2017'!N$8*'COEF 2DO SEM'!N32</f>
        <v>259081.08175671197</v>
      </c>
      <c r="Q32" s="199">
        <f>+'Part 2017'!N$9*'COEF 2DO SEM'!N32</f>
        <v>20725.518658229055</v>
      </c>
      <c r="R32" s="199">
        <f>+'Part 2017'!N$10*'COEF 2DO SEM'!N32</f>
        <v>190017.30736466285</v>
      </c>
      <c r="S32" s="199">
        <f>+'Part 2017'!N$11*'COEF 2DO SEM'!N32</f>
        <v>36247.818201516617</v>
      </c>
      <c r="T32" s="199">
        <f>+'Part 2017'!N$12*'COEF 2DO SEM'!N32</f>
        <v>275820.3984294582</v>
      </c>
      <c r="U32" s="200">
        <f t="shared" si="3"/>
        <v>8160412.9908676939</v>
      </c>
      <c r="W32" s="198" t="s">
        <v>26</v>
      </c>
      <c r="X32" s="220">
        <f t="shared" si="4"/>
        <v>-230811.68117501959</v>
      </c>
      <c r="Y32" s="220">
        <f t="shared" si="5"/>
        <v>-31328.337417989154</v>
      </c>
      <c r="Z32" s="220">
        <f t="shared" si="6"/>
        <v>-8032.7101321872324</v>
      </c>
      <c r="AA32" s="220">
        <f t="shared" si="7"/>
        <v>-9486.5412846486142</v>
      </c>
      <c r="AB32" s="220">
        <f t="shared" si="8"/>
        <v>-758.88786268722106</v>
      </c>
      <c r="AC32" s="220">
        <f t="shared" si="9"/>
        <v>-6957.6945521840826</v>
      </c>
      <c r="AD32" s="220">
        <f t="shared" si="10"/>
        <v>-1327.2540839937792</v>
      </c>
      <c r="AE32" s="220">
        <f t="shared" si="11"/>
        <v>-10099.469938551367</v>
      </c>
      <c r="AF32" s="221">
        <f t="shared" si="12"/>
        <v>-298802.57644726103</v>
      </c>
    </row>
    <row r="33" spans="1:32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339062.00632450316</v>
      </c>
      <c r="H33" s="199">
        <f>+'Part 2017'!N$11*'COEF 1ER SEM'!N33</f>
        <v>64679.676471290019</v>
      </c>
      <c r="I33" s="199">
        <f>+'Part 2017'!N$12*'COEF 1ER SEM'!N33</f>
        <v>492166.83981970645</v>
      </c>
      <c r="J33" s="200">
        <f t="shared" si="2"/>
        <v>14561231.497771936</v>
      </c>
      <c r="L33" s="198" t="s">
        <v>27</v>
      </c>
      <c r="M33" s="199">
        <f>+'Part 2017'!N$5*'COEF 2DO SEM'!N33</f>
        <v>10850596.134888913</v>
      </c>
      <c r="N33" s="199">
        <f>+'Part 2017'!N$6*'COEF 2DO SEM'!N33</f>
        <v>1472764.0090380288</v>
      </c>
      <c r="O33" s="199">
        <f>+'Part 2017'!N$7*'COEF 2DO SEM'!N33</f>
        <v>377622.54089255811</v>
      </c>
      <c r="P33" s="199">
        <f>+'Part 2017'!N$8*'COEF 2DO SEM'!N33</f>
        <v>445968.01891763398</v>
      </c>
      <c r="Q33" s="199">
        <f>+'Part 2017'!N$9*'COEF 2DO SEM'!N33</f>
        <v>35675.775453687354</v>
      </c>
      <c r="R33" s="199">
        <f>+'Part 2017'!N$10*'COEF 2DO SEM'!N33</f>
        <v>327085.41106470214</v>
      </c>
      <c r="S33" s="199">
        <f>+'Part 2017'!N$11*'COEF 2DO SEM'!N33</f>
        <v>62395.01380728709</v>
      </c>
      <c r="T33" s="199">
        <f>+'Part 2017'!N$12*'COEF 2DO SEM'!N33</f>
        <v>474782.1640646336</v>
      </c>
      <c r="U33" s="200">
        <f t="shared" si="3"/>
        <v>14046889.068127444</v>
      </c>
      <c r="W33" s="198" t="s">
        <v>27</v>
      </c>
      <c r="X33" s="220">
        <f t="shared" si="4"/>
        <v>-397306.61729030684</v>
      </c>
      <c r="Y33" s="220">
        <f t="shared" si="5"/>
        <v>-53926.888368498068</v>
      </c>
      <c r="Z33" s="220">
        <f t="shared" si="6"/>
        <v>-13827.068344400148</v>
      </c>
      <c r="AA33" s="220">
        <f t="shared" si="7"/>
        <v>-16329.613858366909</v>
      </c>
      <c r="AB33" s="220">
        <f t="shared" si="8"/>
        <v>-1306.308104043921</v>
      </c>
      <c r="AC33" s="220">
        <f t="shared" si="9"/>
        <v>-11976.595259801019</v>
      </c>
      <c r="AD33" s="220">
        <f t="shared" si="10"/>
        <v>-2284.6626640029281</v>
      </c>
      <c r="AE33" s="220">
        <f t="shared" si="11"/>
        <v>-17384.675755072851</v>
      </c>
      <c r="AF33" s="221">
        <f t="shared" si="12"/>
        <v>-514342.42964449269</v>
      </c>
    </row>
    <row r="34" spans="1:32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183127.90863352874</v>
      </c>
      <c r="H34" s="199">
        <f>+'Part 2017'!N$11*'COEF 1ER SEM'!N34</f>
        <v>34933.592270272049</v>
      </c>
      <c r="I34" s="199">
        <f>+'Part 2017'!N$12*'COEF 1ER SEM'!N34</f>
        <v>265820.06356883387</v>
      </c>
      <c r="J34" s="200">
        <f t="shared" si="2"/>
        <v>7864543.4214872513</v>
      </c>
      <c r="L34" s="198" t="s">
        <v>28</v>
      </c>
      <c r="M34" s="199">
        <f>+'Part 2017'!N$5*'COEF 2DO SEM'!N34</f>
        <v>5908509.8070913982</v>
      </c>
      <c r="N34" s="199">
        <f>+'Part 2017'!N$6*'COEF 2DO SEM'!N34</f>
        <v>801968.89486584195</v>
      </c>
      <c r="O34" s="199">
        <f>+'Part 2017'!N$7*'COEF 2DO SEM'!N34</f>
        <v>205628.00960477319</v>
      </c>
      <c r="P34" s="199">
        <f>+'Part 2017'!N$8*'COEF 2DO SEM'!N34</f>
        <v>242844.39128200393</v>
      </c>
      <c r="Q34" s="199">
        <f>+'Part 2017'!N$9*'COEF 2DO SEM'!N34</f>
        <v>19426.644077732079</v>
      </c>
      <c r="R34" s="199">
        <f>+'Part 2017'!N$10*'COEF 2DO SEM'!N34</f>
        <v>178108.86471189259</v>
      </c>
      <c r="S34" s="199">
        <f>+'Part 2017'!N$11*'COEF 2DO SEM'!N34</f>
        <v>33976.156370668687</v>
      </c>
      <c r="T34" s="199">
        <f>+'Part 2017'!N$12*'COEF 2DO SEM'!N34</f>
        <v>258534.64986941795</v>
      </c>
      <c r="U34" s="200">
        <f t="shared" si="3"/>
        <v>7648997.417873729</v>
      </c>
      <c r="W34" s="198" t="s">
        <v>28</v>
      </c>
      <c r="X34" s="220">
        <f t="shared" si="4"/>
        <v>-166499.68703792244</v>
      </c>
      <c r="Y34" s="220">
        <f t="shared" si="5"/>
        <v>-22599.195798753062</v>
      </c>
      <c r="Z34" s="220">
        <f t="shared" si="6"/>
        <v>-5794.5235538636625</v>
      </c>
      <c r="AA34" s="220">
        <f t="shared" si="7"/>
        <v>-6843.2678403681493</v>
      </c>
      <c r="AB34" s="220">
        <f t="shared" si="8"/>
        <v>-547.43586195920579</v>
      </c>
      <c r="AC34" s="220">
        <f t="shared" si="9"/>
        <v>-5019.0439216361556</v>
      </c>
      <c r="AD34" s="220">
        <f t="shared" si="10"/>
        <v>-957.43589960336249</v>
      </c>
      <c r="AE34" s="220">
        <f t="shared" si="11"/>
        <v>-7285.4136994159198</v>
      </c>
      <c r="AF34" s="221">
        <f t="shared" si="12"/>
        <v>-215546.00361352196</v>
      </c>
    </row>
    <row r="35" spans="1:32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271439.62638069352</v>
      </c>
      <c r="H35" s="199">
        <f>+'Part 2017'!N$11*'COEF 1ER SEM'!N35</f>
        <v>51779.98976089443</v>
      </c>
      <c r="I35" s="199">
        <f>+'Part 2017'!N$12*'COEF 1ER SEM'!N35</f>
        <v>394009.29808033543</v>
      </c>
      <c r="J35" s="200">
        <f t="shared" si="2"/>
        <v>11657145.783580424</v>
      </c>
      <c r="L35" s="198" t="s">
        <v>29</v>
      </c>
      <c r="M35" s="199">
        <f>+'Part 2017'!N$5*'COEF 2DO SEM'!N35</f>
        <v>8686557.9331328198</v>
      </c>
      <c r="N35" s="199">
        <f>+'Part 2017'!N$6*'COEF 2DO SEM'!N35</f>
        <v>1179036.5918427727</v>
      </c>
      <c r="O35" s="199">
        <f>+'Part 2017'!N$7*'COEF 2DO SEM'!N35</f>
        <v>302309.66460660793</v>
      </c>
      <c r="P35" s="199">
        <f>+'Part 2017'!N$8*'COEF 2DO SEM'!N35</f>
        <v>357024.35004435468</v>
      </c>
      <c r="Q35" s="199">
        <f>+'Part 2017'!N$9*'COEF 2DO SEM'!N35</f>
        <v>28560.614222055894</v>
      </c>
      <c r="R35" s="199">
        <f>+'Part 2017'!N$10*'COEF 2DO SEM'!N35</f>
        <v>261851.63810128171</v>
      </c>
      <c r="S35" s="199">
        <f>+'Part 2017'!N$11*'COEF 2DO SEM'!N35</f>
        <v>49950.979230798766</v>
      </c>
      <c r="T35" s="199">
        <f>+'Part 2017'!N$12*'COEF 2DO SEM'!N35</f>
        <v>380091.81454137992</v>
      </c>
      <c r="U35" s="200">
        <f t="shared" si="3"/>
        <v>11245383.58572207</v>
      </c>
      <c r="W35" s="198" t="s">
        <v>29</v>
      </c>
      <c r="X35" s="220">
        <f t="shared" si="4"/>
        <v>-318067.95731823891</v>
      </c>
      <c r="Y35" s="220">
        <f t="shared" si="5"/>
        <v>-43171.733068225672</v>
      </c>
      <c r="Z35" s="220">
        <f t="shared" si="6"/>
        <v>-11069.403812092787</v>
      </c>
      <c r="AA35" s="220">
        <f t="shared" si="7"/>
        <v>-13072.842730759818</v>
      </c>
      <c r="AB35" s="220">
        <f t="shared" si="8"/>
        <v>-1045.7785805714775</v>
      </c>
      <c r="AC35" s="220">
        <f t="shared" si="9"/>
        <v>-9587.9882794118021</v>
      </c>
      <c r="AD35" s="220">
        <f t="shared" si="10"/>
        <v>-1829.0105300956639</v>
      </c>
      <c r="AE35" s="220">
        <f t="shared" si="11"/>
        <v>-13917.483538955508</v>
      </c>
      <c r="AF35" s="221">
        <f t="shared" si="12"/>
        <v>-411762.19785835163</v>
      </c>
    </row>
    <row r="36" spans="1:32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249596.52374730594</v>
      </c>
      <c r="H36" s="199">
        <f>+'Part 2017'!N$11*'COEF 1ER SEM'!N36</f>
        <v>47613.18609341258</v>
      </c>
      <c r="I36" s="199">
        <f>+'Part 2017'!N$12*'COEF 1ER SEM'!N36</f>
        <v>362302.85325784172</v>
      </c>
      <c r="J36" s="200">
        <f t="shared" si="2"/>
        <v>10719079.978088954</v>
      </c>
      <c r="L36" s="198" t="s">
        <v>30</v>
      </c>
      <c r="M36" s="199">
        <f>+'Part 2017'!N$5*'COEF 2DO SEM'!N36</f>
        <v>7987539.2268582433</v>
      </c>
      <c r="N36" s="199">
        <f>+'Part 2017'!N$6*'COEF 2DO SEM'!N36</f>
        <v>1084157.9714013287</v>
      </c>
      <c r="O36" s="199">
        <f>+'Part 2017'!N$7*'COEF 2DO SEM'!N36</f>
        <v>277982.4095218773</v>
      </c>
      <c r="P36" s="199">
        <f>+'Part 2017'!N$8*'COEF 2DO SEM'!N36</f>
        <v>328294.13248319464</v>
      </c>
      <c r="Q36" s="199">
        <f>+'Part 2017'!N$9*'COEF 2DO SEM'!N36</f>
        <v>26262.30414830858</v>
      </c>
      <c r="R36" s="199">
        <f>+'Part 2017'!N$10*'COEF 2DO SEM'!N36</f>
        <v>240780.09345604575</v>
      </c>
      <c r="S36" s="199">
        <f>+'Part 2017'!N$11*'COEF 2DO SEM'!N36</f>
        <v>45931.358438784038</v>
      </c>
      <c r="T36" s="199">
        <f>+'Part 2017'!N$12*'COEF 2DO SEM'!N36</f>
        <v>349505.3278671985</v>
      </c>
      <c r="U36" s="200">
        <f t="shared" si="3"/>
        <v>10340452.824174983</v>
      </c>
      <c r="W36" s="198" t="s">
        <v>30</v>
      </c>
      <c r="X36" s="220">
        <f t="shared" si="4"/>
        <v>-292472.61175748799</v>
      </c>
      <c r="Y36" s="220">
        <f t="shared" si="5"/>
        <v>-39697.647103533382</v>
      </c>
      <c r="Z36" s="220">
        <f t="shared" si="6"/>
        <v>-10178.634373665787</v>
      </c>
      <c r="AA36" s="220">
        <f t="shared" si="7"/>
        <v>-12020.8539357353</v>
      </c>
      <c r="AB36" s="220">
        <f t="shared" si="8"/>
        <v>-961.62340701850189</v>
      </c>
      <c r="AC36" s="220">
        <f t="shared" si="9"/>
        <v>-8816.4302912601852</v>
      </c>
      <c r="AD36" s="220">
        <f t="shared" si="10"/>
        <v>-1681.8276546285415</v>
      </c>
      <c r="AE36" s="220">
        <f t="shared" si="11"/>
        <v>-12797.525390643219</v>
      </c>
      <c r="AF36" s="221">
        <f t="shared" si="12"/>
        <v>-378627.1539139729</v>
      </c>
    </row>
    <row r="37" spans="1:32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2373342.7913833447</v>
      </c>
      <c r="H37" s="199">
        <f>+'Part 2017'!N$11*'COEF 1ER SEM'!N37</f>
        <v>452740.32784206269</v>
      </c>
      <c r="I37" s="199">
        <f>+'Part 2017'!N$12*'COEF 1ER SEM'!N37</f>
        <v>3445035.4202354853</v>
      </c>
      <c r="J37" s="200">
        <f t="shared" si="2"/>
        <v>101924701.57162416</v>
      </c>
      <c r="L37" s="198" t="s">
        <v>31</v>
      </c>
      <c r="M37" s="199">
        <f>+'Part 2017'!N$5*'COEF 2DO SEM'!N37</f>
        <v>75951252.687109292</v>
      </c>
      <c r="N37" s="199">
        <f>+'Part 2017'!N$6*'COEF 2DO SEM'!N37</f>
        <v>10308951.693378331</v>
      </c>
      <c r="O37" s="199">
        <f>+'Part 2017'!N$7*'COEF 2DO SEM'!N37</f>
        <v>2643256.1554345028</v>
      </c>
      <c r="P37" s="199">
        <f>+'Part 2017'!N$8*'COEF 2DO SEM'!N37</f>
        <v>3121656.1075636726</v>
      </c>
      <c r="Q37" s="199">
        <f>+'Part 2017'!N$9*'COEF 2DO SEM'!N37</f>
        <v>249720.82663542248</v>
      </c>
      <c r="R37" s="199">
        <f>+'Part 2017'!N$10*'COEF 2DO SEM'!N37</f>
        <v>2289509.8478657496</v>
      </c>
      <c r="S37" s="199">
        <f>+'Part 2017'!N$11*'COEF 2DO SEM'!N37</f>
        <v>436748.30407292198</v>
      </c>
      <c r="T37" s="199">
        <f>+'Part 2017'!N$12*'COEF 2DO SEM'!N37</f>
        <v>3323347.3687457214</v>
      </c>
      <c r="U37" s="200">
        <f t="shared" si="3"/>
        <v>98324442.990805596</v>
      </c>
      <c r="W37" s="198" t="s">
        <v>31</v>
      </c>
      <c r="X37" s="220">
        <f t="shared" si="4"/>
        <v>-2781039.3925776184</v>
      </c>
      <c r="Y37" s="220">
        <f t="shared" si="5"/>
        <v>-377473.70505622774</v>
      </c>
      <c r="Z37" s="220">
        <f t="shared" si="6"/>
        <v>-96785.757085797843</v>
      </c>
      <c r="AA37" s="220">
        <f t="shared" si="7"/>
        <v>-114302.90216514794</v>
      </c>
      <c r="AB37" s="220">
        <f t="shared" si="8"/>
        <v>-9143.805157252209</v>
      </c>
      <c r="AC37" s="220">
        <f t="shared" si="9"/>
        <v>-83832.943517595064</v>
      </c>
      <c r="AD37" s="220">
        <f t="shared" si="10"/>
        <v>-15992.023769140709</v>
      </c>
      <c r="AE37" s="220">
        <f t="shared" si="11"/>
        <v>-121688.05148976389</v>
      </c>
      <c r="AF37" s="221">
        <f t="shared" si="12"/>
        <v>-3600258.5808185437</v>
      </c>
    </row>
    <row r="38" spans="1:32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462510.66593236296</v>
      </c>
      <c r="H38" s="199">
        <f>+'Part 2017'!N$11*'COEF 1ER SEM'!N38</f>
        <v>88228.81856127402</v>
      </c>
      <c r="I38" s="199">
        <f>+'Part 2017'!N$12*'COEF 1ER SEM'!N38</f>
        <v>671359.24576869525</v>
      </c>
      <c r="J38" s="200">
        <f t="shared" si="2"/>
        <v>19862811.967154618</v>
      </c>
      <c r="L38" s="198" t="s">
        <v>32</v>
      </c>
      <c r="M38" s="199">
        <f>+'Part 2017'!N$5*'COEF 2DO SEM'!N38</f>
        <v>14801176.04007677</v>
      </c>
      <c r="N38" s="199">
        <f>+'Part 2017'!N$6*'COEF 2DO SEM'!N38</f>
        <v>2008980.8055033882</v>
      </c>
      <c r="O38" s="199">
        <f>+'Part 2017'!N$7*'COEF 2DO SEM'!N38</f>
        <v>515110.65705230617</v>
      </c>
      <c r="P38" s="199">
        <f>+'Part 2017'!N$8*'COEF 2DO SEM'!N38</f>
        <v>608339.95424637245</v>
      </c>
      <c r="Q38" s="199">
        <f>+'Part 2017'!N$9*'COEF 2DO SEM'!N38</f>
        <v>48664.923686396352</v>
      </c>
      <c r="R38" s="199">
        <f>+'Part 2017'!N$10*'COEF 2DO SEM'!N38</f>
        <v>446173.52716161101</v>
      </c>
      <c r="S38" s="199">
        <f>+'Part 2017'!N$11*'COEF 2DO SEM'!N38</f>
        <v>85112.335940253091</v>
      </c>
      <c r="T38" s="199">
        <f>+'Part 2017'!N$12*'COEF 2DO SEM'!N38</f>
        <v>647645.0052742837</v>
      </c>
      <c r="U38" s="200">
        <f t="shared" si="3"/>
        <v>19161203.248941377</v>
      </c>
      <c r="W38" s="198" t="s">
        <v>32</v>
      </c>
      <c r="X38" s="220">
        <f t="shared" si="4"/>
        <v>-541961.48407853767</v>
      </c>
      <c r="Y38" s="220">
        <f t="shared" si="5"/>
        <v>-73561.061356734252</v>
      </c>
      <c r="Z38" s="220">
        <f t="shared" si="6"/>
        <v>-18861.348274274671</v>
      </c>
      <c r="AA38" s="220">
        <f t="shared" si="7"/>
        <v>-22275.042438176693</v>
      </c>
      <c r="AB38" s="220">
        <f t="shared" si="8"/>
        <v>-1781.9201793313259</v>
      </c>
      <c r="AC38" s="220">
        <f t="shared" si="9"/>
        <v>-16337.138770751946</v>
      </c>
      <c r="AD38" s="220">
        <f t="shared" si="10"/>
        <v>-3116.4826210209285</v>
      </c>
      <c r="AE38" s="220">
        <f t="shared" si="11"/>
        <v>-23714.240494411555</v>
      </c>
      <c r="AF38" s="221">
        <f t="shared" si="12"/>
        <v>-701608.7182132391</v>
      </c>
    </row>
    <row r="39" spans="1:32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1695752.4982634096</v>
      </c>
      <c r="H39" s="199">
        <f>+'Part 2017'!N$11*'COEF 1ER SEM'!N39</f>
        <v>323482.78756449028</v>
      </c>
      <c r="I39" s="199">
        <f>+'Part 2017'!N$12*'COEF 1ER SEM'!N39</f>
        <v>2461476.4633579073</v>
      </c>
      <c r="J39" s="200">
        <f t="shared" si="2"/>
        <v>72825159.497542217</v>
      </c>
      <c r="L39" s="198" t="s">
        <v>33</v>
      </c>
      <c r="M39" s="199">
        <f>+'Part 2017'!N$5*'COEF 2DO SEM'!N39</f>
        <v>54267140.405508347</v>
      </c>
      <c r="N39" s="199">
        <f>+'Part 2017'!N$6*'COEF 2DO SEM'!N39</f>
        <v>7365741.9619244095</v>
      </c>
      <c r="O39" s="199">
        <f>+'Part 2017'!N$7*'COEF 2DO SEM'!N39</f>
        <v>1888605.4915462087</v>
      </c>
      <c r="P39" s="199">
        <f>+'Part 2017'!N$8*'COEF 2DO SEM'!N39</f>
        <v>2230422.0706503531</v>
      </c>
      <c r="Q39" s="199">
        <f>+'Part 2017'!N$9*'COEF 2DO SEM'!N39</f>
        <v>178425.43317924906</v>
      </c>
      <c r="R39" s="199">
        <f>+'Part 2017'!N$10*'COEF 2DO SEM'!N39</f>
        <v>1635853.8928352923</v>
      </c>
      <c r="S39" s="199">
        <f>+'Part 2017'!N$11*'COEF 2DO SEM'!N39</f>
        <v>312056.4928222117</v>
      </c>
      <c r="T39" s="199">
        <f>+'Part 2017'!N$12*'COEF 2DO SEM'!N39</f>
        <v>2374530.39805636</v>
      </c>
      <c r="U39" s="200">
        <f t="shared" si="3"/>
        <v>70252776.146522433</v>
      </c>
      <c r="W39" s="198" t="s">
        <v>33</v>
      </c>
      <c r="X39" s="220">
        <f t="shared" si="4"/>
        <v>-1987051.5607160479</v>
      </c>
      <c r="Y39" s="220">
        <f t="shared" si="5"/>
        <v>-269704.81495627016</v>
      </c>
      <c r="Z39" s="220">
        <f t="shared" si="6"/>
        <v>-69153.385667855851</v>
      </c>
      <c r="AA39" s="220">
        <f t="shared" si="7"/>
        <v>-81669.378991111182</v>
      </c>
      <c r="AB39" s="220">
        <f t="shared" si="8"/>
        <v>-6533.2452165523719</v>
      </c>
      <c r="AC39" s="220">
        <f t="shared" si="9"/>
        <v>-59898.605428117327</v>
      </c>
      <c r="AD39" s="220">
        <f t="shared" si="10"/>
        <v>-11426.29474227858</v>
      </c>
      <c r="AE39" s="220">
        <f t="shared" si="11"/>
        <v>-86946.065301547293</v>
      </c>
      <c r="AF39" s="221">
        <f t="shared" si="12"/>
        <v>-2572383.3510197806</v>
      </c>
    </row>
    <row r="40" spans="1:32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337928.13375480368</v>
      </c>
      <c r="H40" s="199">
        <f>+'Part 2017'!N$11*'COEF 1ER SEM'!N40</f>
        <v>64463.378243827618</v>
      </c>
      <c r="I40" s="199">
        <f>+'Part 2017'!N$12*'COEF 1ER SEM'!N40</f>
        <v>490520.96246105846</v>
      </c>
      <c r="J40" s="200">
        <f t="shared" si="2"/>
        <v>14512536.625835836</v>
      </c>
      <c r="L40" s="198" t="s">
        <v>34</v>
      </c>
      <c r="M40" s="199">
        <f>+'Part 2017'!N$5*'COEF 2DO SEM'!N40</f>
        <v>10918386.344149578</v>
      </c>
      <c r="N40" s="199">
        <f>+'Part 2017'!N$6*'COEF 2DO SEM'!N40</f>
        <v>1481965.252833588</v>
      </c>
      <c r="O40" s="199">
        <f>+'Part 2017'!N$7*'COEF 2DO SEM'!N40</f>
        <v>379981.77634381043</v>
      </c>
      <c r="P40" s="199">
        <f>+'Part 2017'!N$8*'COEF 2DO SEM'!N40</f>
        <v>448754.24973390985</v>
      </c>
      <c r="Q40" s="199">
        <f>+'Part 2017'!N$9*'COEF 2DO SEM'!N40</f>
        <v>35898.663510110877</v>
      </c>
      <c r="R40" s="199">
        <f>+'Part 2017'!N$10*'COEF 2DO SEM'!N40</f>
        <v>329128.9106279097</v>
      </c>
      <c r="S40" s="199">
        <f>+'Part 2017'!N$11*'COEF 2DO SEM'!N40</f>
        <v>62784.833038436773</v>
      </c>
      <c r="T40" s="199">
        <f>+'Part 2017'!N$12*'COEF 2DO SEM'!N40</f>
        <v>477748.41420011543</v>
      </c>
      <c r="U40" s="200">
        <f t="shared" si="3"/>
        <v>14134648.444437459</v>
      </c>
      <c r="W40" s="198" t="s">
        <v>34</v>
      </c>
      <c r="X40" s="220">
        <f t="shared" si="4"/>
        <v>-291901.78840417415</v>
      </c>
      <c r="Y40" s="220">
        <f t="shared" si="5"/>
        <v>-39620.168587161461</v>
      </c>
      <c r="Z40" s="220">
        <f t="shared" si="6"/>
        <v>-10158.768574367743</v>
      </c>
      <c r="AA40" s="220">
        <f t="shared" si="7"/>
        <v>-11997.392647814762</v>
      </c>
      <c r="AB40" s="220">
        <f t="shared" si="8"/>
        <v>-959.74659163218894</v>
      </c>
      <c r="AC40" s="220">
        <f t="shared" si="9"/>
        <v>-8799.2231268939795</v>
      </c>
      <c r="AD40" s="220">
        <f t="shared" si="10"/>
        <v>-1678.5452053908448</v>
      </c>
      <c r="AE40" s="220">
        <f t="shared" si="11"/>
        <v>-12772.548260943033</v>
      </c>
      <c r="AF40" s="221">
        <f t="shared" si="12"/>
        <v>-377888.18139837816</v>
      </c>
    </row>
    <row r="41" spans="1:32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311512.29047326371</v>
      </c>
      <c r="H41" s="199">
        <f>+'Part 2017'!N$11*'COEF 1ER SEM'!N41</f>
        <v>59424.275763170735</v>
      </c>
      <c r="I41" s="199">
        <f>+'Part 2017'!N$12*'COEF 1ER SEM'!N41</f>
        <v>452176.93727822689</v>
      </c>
      <c r="J41" s="200">
        <f t="shared" si="2"/>
        <v>13378091.592017347</v>
      </c>
      <c r="L41" s="198" t="s">
        <v>35</v>
      </c>
      <c r="M41" s="199">
        <f>+'Part 2017'!N$5*'COEF 2DO SEM'!N41</f>
        <v>10281744.345285986</v>
      </c>
      <c r="N41" s="199">
        <f>+'Part 2017'!N$6*'COEF 2DO SEM'!N41</f>
        <v>1395553.0952975147</v>
      </c>
      <c r="O41" s="199">
        <f>+'Part 2017'!N$7*'COEF 2DO SEM'!N41</f>
        <v>357825.35597195878</v>
      </c>
      <c r="P41" s="199">
        <f>+'Part 2017'!N$8*'COEF 2DO SEM'!N41</f>
        <v>422587.76381337695</v>
      </c>
      <c r="Q41" s="199">
        <f>+'Part 2017'!N$9*'COEF 2DO SEM'!N41</f>
        <v>33805.442389953801</v>
      </c>
      <c r="R41" s="199">
        <f>+'Part 2017'!N$10*'COEF 2DO SEM'!N41</f>
        <v>309937.67843101767</v>
      </c>
      <c r="S41" s="199">
        <f>+'Part 2017'!N$11*'COEF 2DO SEM'!N41</f>
        <v>59123.901803362336</v>
      </c>
      <c r="T41" s="199">
        <f>+'Part 2017'!N$12*'COEF 2DO SEM'!N41</f>
        <v>449891.30273847084</v>
      </c>
      <c r="U41" s="200">
        <f t="shared" si="3"/>
        <v>13310468.885731641</v>
      </c>
      <c r="W41" s="198" t="s">
        <v>35</v>
      </c>
      <c r="X41" s="220">
        <f t="shared" si="4"/>
        <v>-52235.528585420921</v>
      </c>
      <c r="Y41" s="220">
        <f t="shared" si="5"/>
        <v>-7089.9889312367886</v>
      </c>
      <c r="Z41" s="220">
        <f t="shared" si="6"/>
        <v>-1817.9013193448191</v>
      </c>
      <c r="AA41" s="220">
        <f t="shared" si="7"/>
        <v>-2146.921230019012</v>
      </c>
      <c r="AB41" s="220">
        <f t="shared" si="8"/>
        <v>-171.74567787349952</v>
      </c>
      <c r="AC41" s="220">
        <f t="shared" si="9"/>
        <v>-1574.6120422460372</v>
      </c>
      <c r="AD41" s="220">
        <f t="shared" si="10"/>
        <v>-300.37395980839938</v>
      </c>
      <c r="AE41" s="220">
        <f t="shared" si="11"/>
        <v>-2285.6345397560508</v>
      </c>
      <c r="AF41" s="221">
        <f t="shared" si="12"/>
        <v>-67622.706285705528</v>
      </c>
    </row>
    <row r="42" spans="1:32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365163.81413371064</v>
      </c>
      <c r="H42" s="199">
        <f>+'Part 2017'!N$11*'COEF 1ER SEM'!N42</f>
        <v>69658.873352463328</v>
      </c>
      <c r="I42" s="199">
        <f>+'Part 2017'!N$12*'COEF 1ER SEM'!N42</f>
        <v>530055.02553032874</v>
      </c>
      <c r="J42" s="200">
        <f t="shared" si="2"/>
        <v>15682190.080363661</v>
      </c>
      <c r="L42" s="198" t="s">
        <v>36</v>
      </c>
      <c r="M42" s="199">
        <f>+'Part 2017'!N$5*'COEF 2DO SEM'!N42</f>
        <v>11685901.092817882</v>
      </c>
      <c r="N42" s="199">
        <f>+'Part 2017'!N$6*'COEF 2DO SEM'!N42</f>
        <v>1586140.9206210903</v>
      </c>
      <c r="O42" s="199">
        <f>+'Part 2017'!N$7*'COEF 2DO SEM'!N42</f>
        <v>406692.83129061817</v>
      </c>
      <c r="P42" s="199">
        <f>+'Part 2017'!N$8*'COEF 2DO SEM'!N42</f>
        <v>480299.70840719709</v>
      </c>
      <c r="Q42" s="199">
        <f>+'Part 2017'!N$9*'COEF 2DO SEM'!N42</f>
        <v>38422.182355572353</v>
      </c>
      <c r="R42" s="199">
        <f>+'Part 2017'!N$10*'COEF 2DO SEM'!N42</f>
        <v>352265.2317982454</v>
      </c>
      <c r="S42" s="199">
        <f>+'Part 2017'!N$11*'COEF 2DO SEM'!N42</f>
        <v>67198.331867913337</v>
      </c>
      <c r="T42" s="199">
        <f>+'Part 2017'!N$12*'COEF 2DO SEM'!N42</f>
        <v>511332.03567069658</v>
      </c>
      <c r="U42" s="200">
        <f t="shared" si="3"/>
        <v>15128252.334829211</v>
      </c>
      <c r="W42" s="198" t="s">
        <v>36</v>
      </c>
      <c r="X42" s="220">
        <f t="shared" si="4"/>
        <v>-427892.23517847434</v>
      </c>
      <c r="Y42" s="220">
        <f t="shared" si="5"/>
        <v>-58078.309789026622</v>
      </c>
      <c r="Z42" s="220">
        <f t="shared" si="6"/>
        <v>-14891.50928369211</v>
      </c>
      <c r="AA42" s="220">
        <f t="shared" si="7"/>
        <v>-17586.706763437774</v>
      </c>
      <c r="AB42" s="220">
        <f t="shared" si="8"/>
        <v>-1406.8708401669719</v>
      </c>
      <c r="AC42" s="220">
        <f t="shared" si="9"/>
        <v>-12898.582335465238</v>
      </c>
      <c r="AD42" s="220">
        <f t="shared" si="10"/>
        <v>-2460.5414845499909</v>
      </c>
      <c r="AE42" s="220">
        <f t="shared" si="11"/>
        <v>-18722.989859632158</v>
      </c>
      <c r="AF42" s="221">
        <f t="shared" si="12"/>
        <v>-553937.74553444516</v>
      </c>
    </row>
    <row r="43" spans="1:32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514349.06089330732</v>
      </c>
      <c r="H43" s="199">
        <f>+'Part 2017'!N$11*'COEF 1ER SEM'!N43</f>
        <v>98117.542606798335</v>
      </c>
      <c r="I43" s="199">
        <f>+'Part 2017'!N$12*'COEF 1ER SEM'!N43</f>
        <v>746605.47965323192</v>
      </c>
      <c r="J43" s="200">
        <f t="shared" si="2"/>
        <v>22089044.501084786</v>
      </c>
      <c r="L43" s="198" t="s">
        <v>37</v>
      </c>
      <c r="M43" s="199">
        <f>+'Part 2017'!N$5*'COEF 2DO SEM'!N43</f>
        <v>16460098.235752517</v>
      </c>
      <c r="N43" s="199">
        <f>+'Part 2017'!N$6*'COEF 2DO SEM'!N43</f>
        <v>2234148.240841778</v>
      </c>
      <c r="O43" s="199">
        <f>+'Part 2017'!N$7*'COEF 2DO SEM'!N43</f>
        <v>572844.48170917144</v>
      </c>
      <c r="P43" s="199">
        <f>+'Part 2017'!N$8*'COEF 2DO SEM'!N43</f>
        <v>676522.95875109034</v>
      </c>
      <c r="Q43" s="199">
        <f>+'Part 2017'!N$9*'COEF 2DO SEM'!N43</f>
        <v>54119.309326810006</v>
      </c>
      <c r="R43" s="199">
        <f>+'Part 2017'!N$10*'COEF 2DO SEM'!N43</f>
        <v>496180.84856142418</v>
      </c>
      <c r="S43" s="199">
        <f>+'Part 2017'!N$11*'COEF 2DO SEM'!N43</f>
        <v>94651.76326918877</v>
      </c>
      <c r="T43" s="199">
        <f>+'Part 2017'!N$12*'COEF 2DO SEM'!N43</f>
        <v>720233.33685408114</v>
      </c>
      <c r="U43" s="200">
        <f t="shared" si="3"/>
        <v>21308799.175066061</v>
      </c>
      <c r="W43" s="198" t="s">
        <v>37</v>
      </c>
      <c r="X43" s="220">
        <f t="shared" si="4"/>
        <v>-602704.76101172157</v>
      </c>
      <c r="Y43" s="220">
        <f t="shared" si="5"/>
        <v>-81805.816847225185</v>
      </c>
      <c r="Z43" s="220">
        <f t="shared" si="6"/>
        <v>-20975.336325483862</v>
      </c>
      <c r="AA43" s="220">
        <f t="shared" si="7"/>
        <v>-24771.638803915004</v>
      </c>
      <c r="AB43" s="220">
        <f t="shared" si="8"/>
        <v>-1981.638561736283</v>
      </c>
      <c r="AC43" s="220">
        <f t="shared" si="9"/>
        <v>-18168.212331883144</v>
      </c>
      <c r="AD43" s="220">
        <f t="shared" si="10"/>
        <v>-3465.7793376095651</v>
      </c>
      <c r="AE43" s="220">
        <f t="shared" si="11"/>
        <v>-26372.142799150781</v>
      </c>
      <c r="AF43" s="221">
        <f t="shared" si="12"/>
        <v>-780245.32601872541</v>
      </c>
    </row>
    <row r="44" spans="1:32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1206710.3943358744</v>
      </c>
      <c r="H44" s="199">
        <f>+'Part 2017'!N$11*'COEF 1ER SEM'!N44</f>
        <v>230192.81560402509</v>
      </c>
      <c r="I44" s="199">
        <f>+'Part 2017'!N$12*'COEF 1ER SEM'!N44</f>
        <v>1751605.4004277836</v>
      </c>
      <c r="J44" s="200">
        <f t="shared" si="2"/>
        <v>51822938.208758242</v>
      </c>
      <c r="L44" s="198" t="s">
        <v>38</v>
      </c>
      <c r="M44" s="199">
        <f>+'Part 2017'!N$5*'COEF 2DO SEM'!N44</f>
        <v>38616910.466163538</v>
      </c>
      <c r="N44" s="199">
        <f>+'Part 2017'!N$6*'COEF 2DO SEM'!N44</f>
        <v>5241518.0850698845</v>
      </c>
      <c r="O44" s="199">
        <f>+'Part 2017'!N$7*'COEF 2DO SEM'!N44</f>
        <v>1343946.0533199904</v>
      </c>
      <c r="P44" s="199">
        <f>+'Part 2017'!N$8*'COEF 2DO SEM'!N44</f>
        <v>1587185.334632392</v>
      </c>
      <c r="Q44" s="199">
        <f>+'Part 2017'!N$9*'COEF 2DO SEM'!N44</f>
        <v>126968.89731949313</v>
      </c>
      <c r="R44" s="199">
        <f>+'Part 2017'!N$10*'COEF 2DO SEM'!N44</f>
        <v>1164086.0904646704</v>
      </c>
      <c r="S44" s="199">
        <f>+'Part 2017'!N$11*'COEF 2DO SEM'!N44</f>
        <v>222061.77723116515</v>
      </c>
      <c r="T44" s="199">
        <f>+'Part 2017'!N$12*'COEF 2DO SEM'!N44</f>
        <v>1689733.9180897484</v>
      </c>
      <c r="U44" s="200">
        <f t="shared" si="3"/>
        <v>49992410.622290887</v>
      </c>
      <c r="W44" s="198" t="s">
        <v>38</v>
      </c>
      <c r="X44" s="220">
        <f t="shared" si="4"/>
        <v>-1414001.026006408</v>
      </c>
      <c r="Y44" s="220">
        <f t="shared" si="5"/>
        <v>-191924.00066841114</v>
      </c>
      <c r="Z44" s="220">
        <f t="shared" si="6"/>
        <v>-49210.075983598363</v>
      </c>
      <c r="AA44" s="220">
        <f t="shared" si="7"/>
        <v>-58116.552166931564</v>
      </c>
      <c r="AB44" s="220">
        <f t="shared" si="8"/>
        <v>-4649.107059923248</v>
      </c>
      <c r="AC44" s="220">
        <f t="shared" si="9"/>
        <v>-42624.303871203912</v>
      </c>
      <c r="AD44" s="220">
        <f t="shared" si="10"/>
        <v>-8131.0383728599409</v>
      </c>
      <c r="AE44" s="220">
        <f t="shared" si="11"/>
        <v>-61871.482338035246</v>
      </c>
      <c r="AF44" s="221">
        <f t="shared" si="12"/>
        <v>-1830527.5864673716</v>
      </c>
    </row>
    <row r="45" spans="1:32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21240337.869938277</v>
      </c>
      <c r="H45" s="199">
        <f>+'Part 2017'!N$11*'COEF 1ER SEM'!N45</f>
        <v>4051819.8911784547</v>
      </c>
      <c r="I45" s="199">
        <f>+'Part 2017'!N$12*'COEF 1ER SEM'!N45</f>
        <v>30831499.168755103</v>
      </c>
      <c r="J45" s="200">
        <f t="shared" si="2"/>
        <v>912179692.93515623</v>
      </c>
      <c r="L45" s="198" t="s">
        <v>39</v>
      </c>
      <c r="M45" s="199">
        <f>+'Part 2017'!N$5*'COEF 2DO SEM'!N45</f>
        <v>718565639.18939126</v>
      </c>
      <c r="N45" s="199">
        <f>+'Part 2017'!N$6*'COEF 2DO SEM'!N45</f>
        <v>97531748.336551294</v>
      </c>
      <c r="O45" s="199">
        <f>+'Part 2017'!N$7*'COEF 2DO SEM'!N45</f>
        <v>25007527.613740746</v>
      </c>
      <c r="P45" s="199">
        <f>+'Part 2017'!N$8*'COEF 2DO SEM'!N45</f>
        <v>29533611.848401636</v>
      </c>
      <c r="Q45" s="199">
        <f>+'Part 2017'!N$9*'COEF 2DO SEM'!N45</f>
        <v>2362578.6153839282</v>
      </c>
      <c r="R45" s="199">
        <f>+'Part 2017'!N$10*'COEF 2DO SEM'!N45</f>
        <v>21660776.472502884</v>
      </c>
      <c r="S45" s="199">
        <f>+'Part 2017'!N$11*'COEF 2DO SEM'!N45</f>
        <v>4132023.0171043184</v>
      </c>
      <c r="T45" s="199">
        <f>+'Part 2017'!N$12*'COEF 2DO SEM'!N45</f>
        <v>31441788.539143581</v>
      </c>
      <c r="U45" s="200">
        <f t="shared" si="3"/>
        <v>930235693.63221967</v>
      </c>
      <c r="W45" s="198" t="s">
        <v>39</v>
      </c>
      <c r="X45" s="220">
        <f t="shared" si="4"/>
        <v>13947456.296187997</v>
      </c>
      <c r="Y45" s="220">
        <f t="shared" si="5"/>
        <v>1893104.4336456507</v>
      </c>
      <c r="Z45" s="220">
        <f t="shared" si="6"/>
        <v>485399.49511339515</v>
      </c>
      <c r="AA45" s="220">
        <f t="shared" si="7"/>
        <v>573251.40259815753</v>
      </c>
      <c r="AB45" s="220">
        <f t="shared" si="8"/>
        <v>45857.970639326144</v>
      </c>
      <c r="AC45" s="220">
        <f t="shared" si="9"/>
        <v>420438.60256460682</v>
      </c>
      <c r="AD45" s="220">
        <f t="shared" si="10"/>
        <v>80203.125925863627</v>
      </c>
      <c r="AE45" s="220">
        <f t="shared" si="11"/>
        <v>610289.37038847804</v>
      </c>
      <c r="AF45" s="221">
        <f t="shared" si="12"/>
        <v>18056000.697063476</v>
      </c>
    </row>
    <row r="46" spans="1:32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128976.26216855584</v>
      </c>
      <c r="H46" s="199">
        <f>+'Part 2017'!N$11*'COEF 1ER SEM'!N46</f>
        <v>24603.590947770568</v>
      </c>
      <c r="I46" s="199">
        <f>+'Part 2017'!N$12*'COEF 1ER SEM'!N46</f>
        <v>187216.02001760082</v>
      </c>
      <c r="J46" s="200">
        <f t="shared" si="2"/>
        <v>5538966.8441832252</v>
      </c>
      <c r="L46" s="198" t="s">
        <v>40</v>
      </c>
      <c r="M46" s="199">
        <f>+'Part 2017'!N$5*'COEF 2DO SEM'!N46</f>
        <v>4127473.1632395675</v>
      </c>
      <c r="N46" s="199">
        <f>+'Part 2017'!N$6*'COEF 2DO SEM'!N46</f>
        <v>560226.72372293705</v>
      </c>
      <c r="O46" s="199">
        <f>+'Part 2017'!N$7*'COEF 2DO SEM'!N46</f>
        <v>143644.35686227179</v>
      </c>
      <c r="P46" s="199">
        <f>+'Part 2017'!N$8*'COEF 2DO SEM'!N46</f>
        <v>169642.38709678003</v>
      </c>
      <c r="Q46" s="199">
        <f>+'Part 2017'!N$9*'COEF 2DO SEM'!N46</f>
        <v>13570.757212996481</v>
      </c>
      <c r="R46" s="199">
        <f>+'Part 2017'!N$10*'COEF 2DO SEM'!N46</f>
        <v>124420.46865202599</v>
      </c>
      <c r="S46" s="199">
        <f>+'Part 2017'!N$11*'COEF 2DO SEM'!N46</f>
        <v>23734.52497982742</v>
      </c>
      <c r="T46" s="199">
        <f>+'Part 2017'!N$12*'COEF 2DO SEM'!N46</f>
        <v>180603.03933537225</v>
      </c>
      <c r="U46" s="200">
        <f t="shared" si="3"/>
        <v>5343315.4211017787</v>
      </c>
      <c r="W46" s="198" t="s">
        <v>40</v>
      </c>
      <c r="X46" s="220">
        <f t="shared" si="4"/>
        <v>-151132.00971238781</v>
      </c>
      <c r="Y46" s="220">
        <f t="shared" si="5"/>
        <v>-20513.323116165237</v>
      </c>
      <c r="Z46" s="220">
        <f t="shared" si="6"/>
        <v>-5259.6975141564035</v>
      </c>
      <c r="AA46" s="220">
        <f t="shared" si="7"/>
        <v>-6211.644238583016</v>
      </c>
      <c r="AB46" s="220">
        <f t="shared" si="8"/>
        <v>-496.90833345340616</v>
      </c>
      <c r="AC46" s="220">
        <f t="shared" si="9"/>
        <v>-4555.793516529855</v>
      </c>
      <c r="AD46" s="220">
        <f t="shared" si="10"/>
        <v>-869.06596794314828</v>
      </c>
      <c r="AE46" s="220">
        <f t="shared" si="11"/>
        <v>-6612.9806822285755</v>
      </c>
      <c r="AF46" s="221">
        <f t="shared" si="12"/>
        <v>-195651.42308144746</v>
      </c>
    </row>
    <row r="47" spans="1:32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349125.88085847546</v>
      </c>
      <c r="H47" s="199">
        <f>+'Part 2017'!N$11*'COEF 1ER SEM'!N47</f>
        <v>66599.467355444707</v>
      </c>
      <c r="I47" s="199">
        <f>+'Part 2017'!N$12*'COEF 1ER SEM'!N47</f>
        <v>506775.09799472219</v>
      </c>
      <c r="J47" s="200">
        <f t="shared" si="2"/>
        <v>14993430.930678766</v>
      </c>
      <c r="L47" s="198" t="s">
        <v>41</v>
      </c>
      <c r="M47" s="199">
        <f>+'Part 2017'!N$5*'COEF 2DO SEM'!N47</f>
        <v>11343936.018050486</v>
      </c>
      <c r="N47" s="199">
        <f>+'Part 2017'!N$6*'COEF 2DO SEM'!N47</f>
        <v>1539725.6040611053</v>
      </c>
      <c r="O47" s="199">
        <f>+'Part 2017'!N$7*'COEF 2DO SEM'!N47</f>
        <v>394791.75978958217</v>
      </c>
      <c r="P47" s="199">
        <f>+'Part 2017'!N$8*'COEF 2DO SEM'!N47</f>
        <v>466244.67538991693</v>
      </c>
      <c r="Q47" s="199">
        <f>+'Part 2017'!N$9*'COEF 2DO SEM'!N47</f>
        <v>37297.832221373028</v>
      </c>
      <c r="R47" s="199">
        <f>+'Part 2017'!N$10*'COEF 2DO SEM'!N47</f>
        <v>341956.8777078726</v>
      </c>
      <c r="S47" s="199">
        <f>+'Part 2017'!N$11*'COEF 2DO SEM'!N47</f>
        <v>65231.903913497539</v>
      </c>
      <c r="T47" s="199">
        <f>+'Part 2017'!N$12*'COEF 2DO SEM'!N47</f>
        <v>496368.90219727007</v>
      </c>
      <c r="U47" s="200">
        <f t="shared" si="3"/>
        <v>14685553.573331106</v>
      </c>
      <c r="W47" s="198" t="s">
        <v>41</v>
      </c>
      <c r="X47" s="220">
        <f t="shared" si="4"/>
        <v>-237821.54521575384</v>
      </c>
      <c r="Y47" s="220">
        <f t="shared" si="5"/>
        <v>-32279.794401467778</v>
      </c>
      <c r="Z47" s="220">
        <f t="shared" si="6"/>
        <v>-8276.6674813933787</v>
      </c>
      <c r="AA47" s="220">
        <f t="shared" si="7"/>
        <v>-9774.652199502103</v>
      </c>
      <c r="AB47" s="220">
        <f t="shared" si="8"/>
        <v>-781.93565954273799</v>
      </c>
      <c r="AC47" s="220">
        <f t="shared" si="9"/>
        <v>-7169.0031506028608</v>
      </c>
      <c r="AD47" s="220">
        <f t="shared" si="10"/>
        <v>-1367.563441947168</v>
      </c>
      <c r="AE47" s="220">
        <f t="shared" si="11"/>
        <v>-10406.195797452121</v>
      </c>
      <c r="AF47" s="221">
        <f t="shared" si="12"/>
        <v>-307877.35734766198</v>
      </c>
    </row>
    <row r="48" spans="1:32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273554.73179982579</v>
      </c>
      <c r="H48" s="199">
        <f>+'Part 2017'!N$11*'COEF 1ER SEM'!N48</f>
        <v>52183.468569078017</v>
      </c>
      <c r="I48" s="199">
        <f>+'Part 2017'!N$12*'COEF 1ER SEM'!N48</f>
        <v>397079.48798838304</v>
      </c>
      <c r="J48" s="200">
        <f t="shared" si="2"/>
        <v>11747980.318490535</v>
      </c>
      <c r="L48" s="198" t="s">
        <v>42</v>
      </c>
      <c r="M48" s="199">
        <f>+'Part 2017'!N$5*'COEF 2DO SEM'!N48</f>
        <v>8754245.1238461174</v>
      </c>
      <c r="N48" s="199">
        <f>+'Part 2017'!N$6*'COEF 2DO SEM'!N48</f>
        <v>1188223.8528113109</v>
      </c>
      <c r="O48" s="199">
        <f>+'Part 2017'!N$7*'COEF 2DO SEM'!N48</f>
        <v>304665.31480548024</v>
      </c>
      <c r="P48" s="199">
        <f>+'Part 2017'!N$8*'COEF 2DO SEM'!N48</f>
        <v>359806.34671746357</v>
      </c>
      <c r="Q48" s="199">
        <f>+'Part 2017'!N$9*'COEF 2DO SEM'!N48</f>
        <v>28783.163562844093</v>
      </c>
      <c r="R48" s="199">
        <f>+'Part 2017'!N$10*'COEF 2DO SEM'!N48</f>
        <v>263892.03222553508</v>
      </c>
      <c r="S48" s="199">
        <f>+'Part 2017'!N$11*'COEF 2DO SEM'!N48</f>
        <v>50340.206066507177</v>
      </c>
      <c r="T48" s="199">
        <f>+'Part 2017'!N$12*'COEF 2DO SEM'!N48</f>
        <v>383053.55696426699</v>
      </c>
      <c r="U48" s="200">
        <f t="shared" si="3"/>
        <v>11333009.596999524</v>
      </c>
      <c r="W48" s="198" t="s">
        <v>42</v>
      </c>
      <c r="X48" s="220">
        <f t="shared" si="4"/>
        <v>-320546.3989118468</v>
      </c>
      <c r="Y48" s="220">
        <f t="shared" si="5"/>
        <v>-43508.134822764667</v>
      </c>
      <c r="Z48" s="220">
        <f t="shared" si="6"/>
        <v>-11155.658557951741</v>
      </c>
      <c r="AA48" s="220">
        <f t="shared" si="7"/>
        <v>-13174.708625846542</v>
      </c>
      <c r="AB48" s="220">
        <f t="shared" si="8"/>
        <v>-1053.9274716249711</v>
      </c>
      <c r="AC48" s="220">
        <f t="shared" si="9"/>
        <v>-9662.6995742907166</v>
      </c>
      <c r="AD48" s="220">
        <f t="shared" si="10"/>
        <v>-1843.2625025708403</v>
      </c>
      <c r="AE48" s="220">
        <f t="shared" si="11"/>
        <v>-14025.931024116057</v>
      </c>
      <c r="AF48" s="221">
        <f t="shared" si="12"/>
        <v>-414970.72149101231</v>
      </c>
    </row>
    <row r="49" spans="1:32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295895.8270359998</v>
      </c>
      <c r="H49" s="199">
        <f>+'Part 2017'!N$11*'COEF 1ER SEM'!N49</f>
        <v>56445.269611177217</v>
      </c>
      <c r="I49" s="199">
        <f>+'Part 2017'!N$12*'COEF 1ER SEM'!N49</f>
        <v>429508.7960069743</v>
      </c>
      <c r="J49" s="200">
        <f t="shared" si="2"/>
        <v>12707432.730083814</v>
      </c>
      <c r="L49" s="198" t="s">
        <v>43</v>
      </c>
      <c r="M49" s="199">
        <f>+'Part 2017'!N$5*'COEF 2DO SEM'!N49</f>
        <v>9469200.4921772107</v>
      </c>
      <c r="N49" s="199">
        <f>+'Part 2017'!N$6*'COEF 2DO SEM'!N49</f>
        <v>1285265.5748933707</v>
      </c>
      <c r="O49" s="199">
        <f>+'Part 2017'!N$7*'COEF 2DO SEM'!N49</f>
        <v>329547.1977414657</v>
      </c>
      <c r="P49" s="199">
        <f>+'Part 2017'!N$8*'COEF 2DO SEM'!N49</f>
        <v>389191.57359950797</v>
      </c>
      <c r="Q49" s="199">
        <f>+'Part 2017'!N$9*'COEF 2DO SEM'!N49</f>
        <v>31133.871935260126</v>
      </c>
      <c r="R49" s="199">
        <f>+'Part 2017'!N$10*'COEF 2DO SEM'!N49</f>
        <v>285443.97901595768</v>
      </c>
      <c r="S49" s="199">
        <f>+'Part 2017'!N$11*'COEF 2DO SEM'!N49</f>
        <v>54451.468666649031</v>
      </c>
      <c r="T49" s="199">
        <f>+'Part 2017'!N$12*'COEF 2DO SEM'!N49</f>
        <v>414337.37333398749</v>
      </c>
      <c r="U49" s="200">
        <f t="shared" si="3"/>
        <v>12258571.531363407</v>
      </c>
      <c r="W49" s="198" t="s">
        <v>43</v>
      </c>
      <c r="X49" s="220">
        <f t="shared" si="4"/>
        <v>-346725.28303709999</v>
      </c>
      <c r="Y49" s="220">
        <f t="shared" si="5"/>
        <v>-47061.425154203316</v>
      </c>
      <c r="Z49" s="220">
        <f t="shared" si="6"/>
        <v>-12066.73631056695</v>
      </c>
      <c r="AA49" s="220">
        <f t="shared" si="7"/>
        <v>-14250.681313952955</v>
      </c>
      <c r="AB49" s="220">
        <f t="shared" si="8"/>
        <v>-1140.0012670247997</v>
      </c>
      <c r="AC49" s="220">
        <f t="shared" si="9"/>
        <v>-10451.848020042118</v>
      </c>
      <c r="AD49" s="220">
        <f t="shared" si="10"/>
        <v>-1993.8009445281859</v>
      </c>
      <c r="AE49" s="220">
        <f t="shared" si="11"/>
        <v>-15171.42267298681</v>
      </c>
      <c r="AF49" s="221">
        <f t="shared" si="12"/>
        <v>-448861.19872040511</v>
      </c>
    </row>
    <row r="50" spans="1:32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881959.0788463864</v>
      </c>
      <c r="H50" s="199">
        <f>+'Part 2017'!N$11*'COEF 1ER SEM'!N50</f>
        <v>168243.0553015304</v>
      </c>
      <c r="I50" s="199">
        <f>+'Part 2017'!N$12*'COEF 1ER SEM'!N50</f>
        <v>1280211.3023264916</v>
      </c>
      <c r="J50" s="200">
        <f t="shared" si="2"/>
        <v>37876288.345775165</v>
      </c>
      <c r="L50" s="198" t="s">
        <v>44</v>
      </c>
      <c r="M50" s="199">
        <f>+'Part 2017'!N$5*'COEF 2DO SEM'!N50</f>
        <v>28224282.265651189</v>
      </c>
      <c r="N50" s="199">
        <f>+'Part 2017'!N$6*'COEF 2DO SEM'!N50</f>
        <v>3830914.59538568</v>
      </c>
      <c r="O50" s="199">
        <f>+'Part 2017'!N$7*'COEF 2DO SEM'!N50</f>
        <v>982261.71645573701</v>
      </c>
      <c r="P50" s="199">
        <f>+'Part 2017'!N$8*'COEF 2DO SEM'!N50</f>
        <v>1160040.1573248156</v>
      </c>
      <c r="Q50" s="199">
        <f>+'Part 2017'!N$9*'COEF 2DO SEM'!N50</f>
        <v>92798.878875715396</v>
      </c>
      <c r="R50" s="199">
        <f>+'Part 2017'!N$10*'COEF 2DO SEM'!N50</f>
        <v>850805.87758519629</v>
      </c>
      <c r="S50" s="199">
        <f>+'Part 2017'!N$11*'COEF 2DO SEM'!N50</f>
        <v>162300.25150448596</v>
      </c>
      <c r="T50" s="199">
        <f>+'Part 2017'!N$12*'COEF 2DO SEM'!N50</f>
        <v>1234990.7458235815</v>
      </c>
      <c r="U50" s="200">
        <f t="shared" si="3"/>
        <v>36538394.488606401</v>
      </c>
      <c r="W50" s="198" t="s">
        <v>44</v>
      </c>
      <c r="X50" s="220">
        <f t="shared" si="4"/>
        <v>-1033463.4127940908</v>
      </c>
      <c r="Y50" s="220">
        <f t="shared" si="5"/>
        <v>-140273.18868930824</v>
      </c>
      <c r="Z50" s="220">
        <f t="shared" si="6"/>
        <v>-35966.60266471107</v>
      </c>
      <c r="AA50" s="220">
        <f t="shared" si="7"/>
        <v>-42476.157539924607</v>
      </c>
      <c r="AB50" s="220">
        <f t="shared" si="8"/>
        <v>-3397.9339195837529</v>
      </c>
      <c r="AC50" s="220">
        <f t="shared" si="9"/>
        <v>-31153.201261190115</v>
      </c>
      <c r="AD50" s="220">
        <f t="shared" si="10"/>
        <v>-5942.803797044442</v>
      </c>
      <c r="AE50" s="220">
        <f t="shared" si="11"/>
        <v>-45220.556502910098</v>
      </c>
      <c r="AF50" s="221">
        <f t="shared" si="12"/>
        <v>-1337893.8571687627</v>
      </c>
    </row>
    <row r="51" spans="1:32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758972.02544642426</v>
      </c>
      <c r="H51" s="199">
        <f>+'Part 2017'!N$11*'COEF 1ER SEM'!N51</f>
        <v>144781.96949513772</v>
      </c>
      <c r="I51" s="199">
        <f>+'Part 2017'!N$12*'COEF 1ER SEM'!N51</f>
        <v>1101688.9427535178</v>
      </c>
      <c r="J51" s="200">
        <f t="shared" si="2"/>
        <v>32594531.845839452</v>
      </c>
      <c r="L51" s="198" t="s">
        <v>45</v>
      </c>
      <c r="M51" s="199">
        <f>+'Part 2017'!N$5*'COEF 2DO SEM'!N51</f>
        <v>24288474.592213955</v>
      </c>
      <c r="N51" s="199">
        <f>+'Part 2017'!N$6*'COEF 2DO SEM'!N51</f>
        <v>3296702.851083817</v>
      </c>
      <c r="O51" s="199">
        <f>+'Part 2017'!N$7*'COEF 2DO SEM'!N51</f>
        <v>845287.70363362832</v>
      </c>
      <c r="P51" s="199">
        <f>+'Part 2017'!N$8*'COEF 2DO SEM'!N51</f>
        <v>998275.37231730542</v>
      </c>
      <c r="Q51" s="199">
        <f>+'Part 2017'!N$9*'COEF 2DO SEM'!N51</f>
        <v>79858.300400495616</v>
      </c>
      <c r="R51" s="199">
        <f>+'Part 2017'!N$10*'COEF 2DO SEM'!N51</f>
        <v>732163.0625053402</v>
      </c>
      <c r="S51" s="199">
        <f>+'Part 2017'!N$11*'COEF 2DO SEM'!N51</f>
        <v>139667.87526689624</v>
      </c>
      <c r="T51" s="199">
        <f>+'Part 2017'!N$12*'COEF 2DO SEM'!N51</f>
        <v>1062774.2831235945</v>
      </c>
      <c r="U51" s="200">
        <f t="shared" si="3"/>
        <v>31443204.040545035</v>
      </c>
      <c r="W51" s="198" t="s">
        <v>45</v>
      </c>
      <c r="X51" s="220">
        <f t="shared" si="4"/>
        <v>-889349.44766265526</v>
      </c>
      <c r="Y51" s="220">
        <f t="shared" si="5"/>
        <v>-120712.43291084142</v>
      </c>
      <c r="Z51" s="220">
        <f t="shared" si="6"/>
        <v>-30951.147198992549</v>
      </c>
      <c r="AA51" s="220">
        <f t="shared" si="7"/>
        <v>-36552.960442819749</v>
      </c>
      <c r="AB51" s="220">
        <f t="shared" si="8"/>
        <v>-2924.1002798597619</v>
      </c>
      <c r="AC51" s="220">
        <f t="shared" si="9"/>
        <v>-26808.962941084057</v>
      </c>
      <c r="AD51" s="220">
        <f t="shared" si="10"/>
        <v>-5114.0942282414762</v>
      </c>
      <c r="AE51" s="220">
        <f t="shared" si="11"/>
        <v>-38914.659629923292</v>
      </c>
      <c r="AF51" s="221">
        <f t="shared" si="12"/>
        <v>-1151327.8052944178</v>
      </c>
    </row>
    <row r="52" spans="1:32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6867596.4842988374</v>
      </c>
      <c r="H52" s="199">
        <f>+'Part 2017'!N$11*'COEF 1ER SEM'!N52</f>
        <v>1310066.9212542106</v>
      </c>
      <c r="I52" s="199">
        <f>+'Part 2017'!N$12*'COEF 1ER SEM'!N52</f>
        <v>9968687.7202024646</v>
      </c>
      <c r="J52" s="200">
        <f t="shared" si="2"/>
        <v>294933258.15294462</v>
      </c>
      <c r="L52" s="198" t="s">
        <v>46</v>
      </c>
      <c r="M52" s="199">
        <f>+'Part 2017'!N$5*'COEF 2DO SEM'!N52</f>
        <v>219775482.00193161</v>
      </c>
      <c r="N52" s="199">
        <f>+'Part 2017'!N$6*'COEF 2DO SEM'!N52</f>
        <v>29830381.29312364</v>
      </c>
      <c r="O52" s="199">
        <f>+'Part 2017'!N$7*'COEF 2DO SEM'!N52</f>
        <v>7648628.2327478547</v>
      </c>
      <c r="P52" s="199">
        <f>+'Part 2017'!N$8*'COEF 2DO SEM'!N52</f>
        <v>9032944.8351616301</v>
      </c>
      <c r="Q52" s="199">
        <f>+'Part 2017'!N$9*'COEF 2DO SEM'!N52</f>
        <v>722601.8412864916</v>
      </c>
      <c r="R52" s="199">
        <f>+'Part 2017'!N$10*'COEF 2DO SEM'!N52</f>
        <v>6625014.2369049471</v>
      </c>
      <c r="S52" s="199">
        <f>+'Part 2017'!N$11*'COEF 2DO SEM'!N52</f>
        <v>1263791.7828239293</v>
      </c>
      <c r="T52" s="199">
        <f>+'Part 2017'!N$12*'COEF 2DO SEM'!N52</f>
        <v>9616566.4684277996</v>
      </c>
      <c r="U52" s="200">
        <f t="shared" si="3"/>
        <v>284515410.69240785</v>
      </c>
      <c r="W52" s="198" t="s">
        <v>46</v>
      </c>
      <c r="X52" s="220">
        <f t="shared" si="4"/>
        <v>-8047323.1361704767</v>
      </c>
      <c r="Y52" s="220">
        <f t="shared" si="5"/>
        <v>-1092272.510810975</v>
      </c>
      <c r="Z52" s="220">
        <f t="shared" si="6"/>
        <v>-280063.00965281297</v>
      </c>
      <c r="AA52" s="220">
        <f t="shared" si="7"/>
        <v>-330751.2980866041</v>
      </c>
      <c r="AB52" s="220">
        <f t="shared" si="8"/>
        <v>-26458.8682170338</v>
      </c>
      <c r="AC52" s="220">
        <f t="shared" si="9"/>
        <v>-242582.24739389028</v>
      </c>
      <c r="AD52" s="220">
        <f t="shared" si="10"/>
        <v>-46275.138430281309</v>
      </c>
      <c r="AE52" s="220">
        <f t="shared" si="11"/>
        <v>-352121.25177466497</v>
      </c>
      <c r="AF52" s="221">
        <f t="shared" si="12"/>
        <v>-10417847.460536739</v>
      </c>
    </row>
    <row r="53" spans="1:32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9824391.8048271555</v>
      </c>
      <c r="H53" s="199">
        <f>+'Part 2017'!N$11*'COEF 1ER SEM'!N53</f>
        <v>1874107.0117282907</v>
      </c>
      <c r="I53" s="199">
        <f>+'Part 2017'!N$12*'COEF 1ER SEM'!N53</f>
        <v>14260636.041611757</v>
      </c>
      <c r="J53" s="200">
        <f t="shared" si="2"/>
        <v>421914696.21042991</v>
      </c>
      <c r="L53" s="198" t="s">
        <v>47</v>
      </c>
      <c r="M53" s="199">
        <f>+'Part 2017'!N$5*'COEF 2DO SEM'!N53</f>
        <v>367914842.28804404</v>
      </c>
      <c r="N53" s="199">
        <f>+'Part 2017'!N$6*'COEF 2DO SEM'!N53</f>
        <v>49937508.628716573</v>
      </c>
      <c r="O53" s="199">
        <f>+'Part 2017'!N$7*'COEF 2DO SEM'!N53</f>
        <v>12804175.53558852</v>
      </c>
      <c r="P53" s="199">
        <f>+'Part 2017'!N$8*'COEF 2DO SEM'!N53</f>
        <v>15121588.83307959</v>
      </c>
      <c r="Q53" s="199">
        <f>+'Part 2017'!N$9*'COEF 2DO SEM'!N53</f>
        <v>1209670.6149944114</v>
      </c>
      <c r="R53" s="199">
        <f>+'Part 2017'!N$10*'COEF 2DO SEM'!N53</f>
        <v>11090595.93874765</v>
      </c>
      <c r="S53" s="199">
        <f>+'Part 2017'!N$11*'COEF 2DO SEM'!N53</f>
        <v>2115648.8896177481</v>
      </c>
      <c r="T53" s="199">
        <f>+'Part 2017'!N$12*'COEF 2DO SEM'!N53</f>
        <v>16098599.822672715</v>
      </c>
      <c r="U53" s="200">
        <f t="shared" si="3"/>
        <v>476292630.55146122</v>
      </c>
      <c r="W53" s="198" t="s">
        <v>47</v>
      </c>
      <c r="X53" s="220">
        <f t="shared" si="4"/>
        <v>42004532.200857818</v>
      </c>
      <c r="Y53" s="220">
        <f t="shared" si="5"/>
        <v>5701323.9155578986</v>
      </c>
      <c r="Z53" s="220">
        <f t="shared" si="6"/>
        <v>1461842.0943425503</v>
      </c>
      <c r="AA53" s="220">
        <f t="shared" si="7"/>
        <v>1726419.2472287882</v>
      </c>
      <c r="AB53" s="220">
        <f t="shared" si="8"/>
        <v>138107.09017328336</v>
      </c>
      <c r="AC53" s="220">
        <f t="shared" si="9"/>
        <v>1266204.1339204945</v>
      </c>
      <c r="AD53" s="220">
        <f t="shared" si="10"/>
        <v>241541.87788945739</v>
      </c>
      <c r="AE53" s="220">
        <f t="shared" si="11"/>
        <v>1837963.7810609583</v>
      </c>
      <c r="AF53" s="221">
        <f t="shared" si="12"/>
        <v>54377934.341031246</v>
      </c>
    </row>
    <row r="54" spans="1:32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3483683.1188441268</v>
      </c>
      <c r="H54" s="199">
        <f>+'Part 2017'!N$11*'COEF 1ER SEM'!N54</f>
        <v>664549.53032892826</v>
      </c>
      <c r="I54" s="199">
        <f>+'Part 2017'!N$12*'COEF 1ER SEM'!N54</f>
        <v>5056754.4565693391</v>
      </c>
      <c r="J54" s="200">
        <f t="shared" si="2"/>
        <v>149608966.53758633</v>
      </c>
      <c r="L54" s="198" t="s">
        <v>48</v>
      </c>
      <c r="M54" s="199">
        <f>+'Part 2017'!N$5*'COEF 2DO SEM'!N54</f>
        <v>113870358.96584605</v>
      </c>
      <c r="N54" s="199">
        <f>+'Part 2017'!N$6*'COEF 2DO SEM'!N54</f>
        <v>15455756.006059827</v>
      </c>
      <c r="O54" s="199">
        <f>+'Part 2017'!N$7*'COEF 2DO SEM'!N54</f>
        <v>3962917.2213652479</v>
      </c>
      <c r="P54" s="199">
        <f>+'Part 2017'!N$8*'COEF 2DO SEM'!N54</f>
        <v>4680161.1423129523</v>
      </c>
      <c r="Q54" s="199">
        <f>+'Part 2017'!N$9*'COEF 2DO SEM'!N54</f>
        <v>374395.40710892825</v>
      </c>
      <c r="R54" s="199">
        <f>+'Part 2017'!N$10*'COEF 2DO SEM'!N54</f>
        <v>3432561.0047055958</v>
      </c>
      <c r="S54" s="199">
        <f>+'Part 2017'!N$11*'COEF 2DO SEM'!N54</f>
        <v>654797.44445280102</v>
      </c>
      <c r="T54" s="199">
        <f>+'Part 2017'!N$12*'COEF 2DO SEM'!N54</f>
        <v>4982547.9430374661</v>
      </c>
      <c r="U54" s="200">
        <f t="shared" si="3"/>
        <v>147413495.13488889</v>
      </c>
      <c r="W54" s="198" t="s">
        <v>48</v>
      </c>
      <c r="X54" s="220">
        <f t="shared" si="4"/>
        <v>-1695903.8688801825</v>
      </c>
      <c r="Y54" s="220">
        <f t="shared" si="5"/>
        <v>-230187.00077170134</v>
      </c>
      <c r="Z54" s="220">
        <f t="shared" si="6"/>
        <v>-59020.86116880551</v>
      </c>
      <c r="AA54" s="220">
        <f t="shared" si="7"/>
        <v>-69702.980304223485</v>
      </c>
      <c r="AB54" s="220">
        <f t="shared" si="8"/>
        <v>-5575.9780260062544</v>
      </c>
      <c r="AC54" s="220">
        <f t="shared" si="9"/>
        <v>-51122.114138531033</v>
      </c>
      <c r="AD54" s="220">
        <f t="shared" si="10"/>
        <v>-9752.0858761272393</v>
      </c>
      <c r="AE54" s="220">
        <f t="shared" si="11"/>
        <v>-74206.513531873003</v>
      </c>
      <c r="AF54" s="221">
        <f t="shared" si="12"/>
        <v>-2195471.4026974505</v>
      </c>
    </row>
    <row r="55" spans="1:32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915426.66772829415</v>
      </c>
      <c r="H55" s="199">
        <f>+'Part 2017'!N$11*'COEF 1ER SEM'!N55</f>
        <v>174627.35310186906</v>
      </c>
      <c r="I55" s="199">
        <f>+'Part 2017'!N$12*'COEF 1ER SEM'!N55</f>
        <v>1328791.3176309173</v>
      </c>
      <c r="J55" s="200">
        <f t="shared" si="2"/>
        <v>39313575.037564851</v>
      </c>
      <c r="L55" s="198" t="s">
        <v>49</v>
      </c>
      <c r="M55" s="199">
        <f>+'Part 2017'!N$5*'COEF 2DO SEM'!N55</f>
        <v>30320567.4451725</v>
      </c>
      <c r="N55" s="199">
        <f>+'Part 2017'!N$6*'COEF 2DO SEM'!N55</f>
        <v>4115445.8162235678</v>
      </c>
      <c r="O55" s="199">
        <f>+'Part 2017'!N$7*'COEF 2DO SEM'!N55</f>
        <v>1055216.6514736325</v>
      </c>
      <c r="P55" s="199">
        <f>+'Part 2017'!N$8*'COEF 2DO SEM'!N55</f>
        <v>1246199.123797775</v>
      </c>
      <c r="Q55" s="199">
        <f>+'Part 2017'!N$9*'COEF 2DO SEM'!N55</f>
        <v>99691.274318489901</v>
      </c>
      <c r="R55" s="199">
        <f>+'Part 2017'!N$10*'COEF 2DO SEM'!N55</f>
        <v>913997.27196839452</v>
      </c>
      <c r="S55" s="199">
        <f>+'Part 2017'!N$11*'COEF 2DO SEM'!N55</f>
        <v>174354.68068922704</v>
      </c>
      <c r="T55" s="199">
        <f>+'Part 2017'!N$12*'COEF 2DO SEM'!N55</f>
        <v>1326716.4723787832</v>
      </c>
      <c r="U55" s="200">
        <f t="shared" si="3"/>
        <v>39252188.736022368</v>
      </c>
      <c r="W55" s="198" t="s">
        <v>49</v>
      </c>
      <c r="X55" s="220">
        <f t="shared" si="4"/>
        <v>-47418.183700419962</v>
      </c>
      <c r="Y55" s="220">
        <f t="shared" si="5"/>
        <v>-6436.1251178989187</v>
      </c>
      <c r="Z55" s="220">
        <f t="shared" si="6"/>
        <v>-1650.2480408323463</v>
      </c>
      <c r="AA55" s="220">
        <f t="shared" si="7"/>
        <v>-1948.9245736049488</v>
      </c>
      <c r="AB55" s="220">
        <f t="shared" si="8"/>
        <v>-155.90668504180212</v>
      </c>
      <c r="AC55" s="220">
        <f t="shared" si="9"/>
        <v>-1429.3957598996349</v>
      </c>
      <c r="AD55" s="220">
        <f t="shared" si="10"/>
        <v>-272.67241264201584</v>
      </c>
      <c r="AE55" s="220">
        <f t="shared" si="11"/>
        <v>-2074.8452521341387</v>
      </c>
      <c r="AF55" s="221">
        <f t="shared" si="12"/>
        <v>-61386.301542473768</v>
      </c>
    </row>
    <row r="56" spans="1:32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229009.34230971389</v>
      </c>
      <c r="H56" s="199">
        <f>+'Part 2017'!N$11*'COEF 1ER SEM'!N56</f>
        <v>43685.962724230943</v>
      </c>
      <c r="I56" s="199">
        <f>+'Part 2017'!N$12*'COEF 1ER SEM'!N56</f>
        <v>332419.44597558392</v>
      </c>
      <c r="J56" s="200">
        <f t="shared" si="2"/>
        <v>9834950.4996816646</v>
      </c>
      <c r="L56" s="198" t="s">
        <v>50</v>
      </c>
      <c r="M56" s="199">
        <f>+'Part 2017'!N$5*'COEF 2DO SEM'!N56</f>
        <v>7328712.2655112324</v>
      </c>
      <c r="N56" s="199">
        <f>+'Part 2017'!N$6*'COEF 2DO SEM'!N56</f>
        <v>994734.62315450923</v>
      </c>
      <c r="O56" s="199">
        <f>+'Part 2017'!N$7*'COEF 2DO SEM'!N56</f>
        <v>255053.90789306536</v>
      </c>
      <c r="P56" s="199">
        <f>+'Part 2017'!N$8*'COEF 2DO SEM'!N56</f>
        <v>301215.82718928379</v>
      </c>
      <c r="Q56" s="199">
        <f>+'Part 2017'!N$9*'COEF 2DO SEM'!N56</f>
        <v>24096.140884681434</v>
      </c>
      <c r="R56" s="199">
        <f>+'Part 2017'!N$10*'COEF 2DO SEM'!N56</f>
        <v>220920.10744294533</v>
      </c>
      <c r="S56" s="199">
        <f>+'Part 2017'!N$11*'COEF 2DO SEM'!N56</f>
        <v>42142.855315192239</v>
      </c>
      <c r="T56" s="199">
        <f>+'Part 2017'!N$12*'COEF 2DO SEM'!N56</f>
        <v>320677.48407282046</v>
      </c>
      <c r="U56" s="200">
        <f t="shared" si="3"/>
        <v>9487553.2114637289</v>
      </c>
      <c r="W56" s="198" t="s">
        <v>50</v>
      </c>
      <c r="X56" s="220">
        <f t="shared" si="4"/>
        <v>-268348.9315339867</v>
      </c>
      <c r="Y56" s="220">
        <f t="shared" si="5"/>
        <v>-36423.311983412248</v>
      </c>
      <c r="Z56" s="220">
        <f t="shared" si="6"/>
        <v>-9339.0818450828665</v>
      </c>
      <c r="AA56" s="220">
        <f t="shared" si="7"/>
        <v>-11029.351741336461</v>
      </c>
      <c r="AB56" s="220">
        <f t="shared" si="8"/>
        <v>-882.30693554805475</v>
      </c>
      <c r="AC56" s="220">
        <f t="shared" si="9"/>
        <v>-8089.2348667685583</v>
      </c>
      <c r="AD56" s="220">
        <f t="shared" si="10"/>
        <v>-1543.1074090387046</v>
      </c>
      <c r="AE56" s="220">
        <f t="shared" si="11"/>
        <v>-11741.961902763462</v>
      </c>
      <c r="AF56" s="221">
        <f t="shared" si="12"/>
        <v>-347397.28821793711</v>
      </c>
    </row>
    <row r="57" spans="1:32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315508.70842772891</v>
      </c>
      <c r="H57" s="199">
        <f>+'Part 2017'!N$11*'COEF 1ER SEM'!N57</f>
        <v>60186.634905502586</v>
      </c>
      <c r="I57" s="199">
        <f>+'Part 2017'!N$12*'COEF 1ER SEM'!N57</f>
        <v>457977.95407916402</v>
      </c>
      <c r="J57" s="200">
        <f t="shared" si="2"/>
        <v>13549720.279134613</v>
      </c>
      <c r="L57" s="198" t="s">
        <v>51</v>
      </c>
      <c r="M57" s="199">
        <f>+'Part 2017'!N$5*'COEF 2DO SEM'!N57</f>
        <v>10096848.093658863</v>
      </c>
      <c r="N57" s="199">
        <f>+'Part 2017'!N$6*'COEF 2DO SEM'!N57</f>
        <v>1370456.9124318664</v>
      </c>
      <c r="O57" s="199">
        <f>+'Part 2017'!N$7*'COEF 2DO SEM'!N57</f>
        <v>351390.59501754056</v>
      </c>
      <c r="P57" s="199">
        <f>+'Part 2017'!N$8*'COEF 2DO SEM'!N57</f>
        <v>414988.38272699493</v>
      </c>
      <c r="Q57" s="199">
        <f>+'Part 2017'!N$9*'COEF 2DO SEM'!N57</f>
        <v>33197.520293022368</v>
      </c>
      <c r="R57" s="199">
        <f>+'Part 2017'!N$10*'COEF 2DO SEM'!N57</f>
        <v>304364.07991938165</v>
      </c>
      <c r="S57" s="199">
        <f>+'Part 2017'!N$11*'COEF 2DO SEM'!N57</f>
        <v>58060.678729738269</v>
      </c>
      <c r="T57" s="199">
        <f>+'Part 2017'!N$12*'COEF 2DO SEM'!N57</f>
        <v>441800.92305945017</v>
      </c>
      <c r="U57" s="200">
        <f t="shared" si="3"/>
        <v>13071107.185836857</v>
      </c>
      <c r="W57" s="198" t="s">
        <v>51</v>
      </c>
      <c r="X57" s="220">
        <f t="shared" si="4"/>
        <v>-369707.29640254378</v>
      </c>
      <c r="Y57" s="220">
        <f t="shared" si="5"/>
        <v>-50180.800506404368</v>
      </c>
      <c r="Z57" s="220">
        <f t="shared" si="6"/>
        <v>-12866.556539243669</v>
      </c>
      <c r="AA57" s="220">
        <f t="shared" si="7"/>
        <v>-15195.260104271176</v>
      </c>
      <c r="AB57" s="220">
        <f t="shared" si="8"/>
        <v>-1215.5640414665613</v>
      </c>
      <c r="AC57" s="220">
        <f t="shared" si="9"/>
        <v>-11144.628508347261</v>
      </c>
      <c r="AD57" s="220">
        <f t="shared" si="10"/>
        <v>-2125.9561757643169</v>
      </c>
      <c r="AE57" s="220">
        <f t="shared" si="11"/>
        <v>-16177.031019713846</v>
      </c>
      <c r="AF57" s="221">
        <f t="shared" si="12"/>
        <v>-478613.093297755</v>
      </c>
    </row>
    <row r="58" spans="1:32" ht="14.25" thickTop="1" thickBot="1" x14ac:dyDescent="0.25">
      <c r="A58" s="201" t="s">
        <v>52</v>
      </c>
      <c r="B58" s="202">
        <f t="shared" ref="B58:J58" si="13">SUM(B7:B57)</f>
        <v>2854426487.4171886</v>
      </c>
      <c r="C58" s="202">
        <f t="shared" si="13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3"/>
        <v>86045158.199999973</v>
      </c>
      <c r="H58" s="202">
        <f t="shared" si="13"/>
        <v>16414027.199999996</v>
      </c>
      <c r="I58" s="202">
        <f t="shared" si="13"/>
        <v>124899200.74545453</v>
      </c>
      <c r="J58" s="203">
        <f t="shared" si="13"/>
        <v>3695263534.2264924</v>
      </c>
      <c r="L58" s="201" t="s">
        <v>52</v>
      </c>
      <c r="M58" s="202">
        <f t="shared" ref="M58:N58" si="14">SUM(M7:M57)</f>
        <v>2854426487.4171882</v>
      </c>
      <c r="N58" s="202">
        <f t="shared" si="14"/>
        <v>387434620.62841934</v>
      </c>
      <c r="O58" s="202">
        <f>SUM(O7:O57)</f>
        <v>99339775.397560105</v>
      </c>
      <c r="P58" s="202">
        <f>SUM(P7:P57)</f>
        <v>117319169.37230076</v>
      </c>
      <c r="Q58" s="202">
        <f>SUM(Q7:Q57)</f>
        <v>9385095.2655695472</v>
      </c>
      <c r="R58" s="202">
        <f t="shared" ref="R58:U58" si="15">SUM(R7:R57)</f>
        <v>86045158.200000003</v>
      </c>
      <c r="S58" s="202">
        <f t="shared" si="15"/>
        <v>16414027.200000005</v>
      </c>
      <c r="T58" s="202">
        <f t="shared" si="15"/>
        <v>124899200.74545455</v>
      </c>
      <c r="U58" s="203">
        <f t="shared" si="15"/>
        <v>3695263534.2264924</v>
      </c>
      <c r="W58" s="201" t="s">
        <v>52</v>
      </c>
      <c r="X58" s="222">
        <f t="shared" ref="X58:Y58" si="16">SUM(X7:X57)</f>
        <v>6.4633786678314209E-7</v>
      </c>
      <c r="Y58" s="222">
        <f t="shared" si="16"/>
        <v>7.834751158952713E-8</v>
      </c>
      <c r="Z58" s="222">
        <f>SUM(Z7:Z57)</f>
        <v>2.1711457520723343E-8</v>
      </c>
      <c r="AA58" s="222">
        <f>SUM(AA7:AA57)</f>
        <v>2.2118911147117615E-8</v>
      </c>
      <c r="AB58" s="222">
        <f>SUM(AB7:AB57)</f>
        <v>2.0590960048139095E-9</v>
      </c>
      <c r="AC58" s="222">
        <f t="shared" ref="AC58:AF58" si="17">SUM(AC7:AC57)</f>
        <v>1.7549609765410423E-8</v>
      </c>
      <c r="AD58" s="222">
        <f t="shared" si="17"/>
        <v>3.2887328416109085E-9</v>
      </c>
      <c r="AE58" s="222">
        <f t="shared" si="17"/>
        <v>2.3166649043560028E-8</v>
      </c>
      <c r="AF58" s="223">
        <f t="shared" si="17"/>
        <v>8.1968028098344803E-7</v>
      </c>
    </row>
    <row r="59" spans="1:32" ht="13.5" thickTop="1" x14ac:dyDescent="0.2"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</row>
    <row r="60" spans="1:32" ht="16.5" customHeight="1" x14ac:dyDescent="0.2">
      <c r="L60" s="192" t="s">
        <v>149</v>
      </c>
      <c r="W60" s="192" t="s">
        <v>149</v>
      </c>
    </row>
    <row r="63" spans="1:32" ht="16.5" customHeight="1" x14ac:dyDescent="0.2"/>
  </sheetData>
  <mergeCells count="12">
    <mergeCell ref="A1:J1"/>
    <mergeCell ref="L1:U1"/>
    <mergeCell ref="W1:AF1"/>
    <mergeCell ref="A2:J2"/>
    <mergeCell ref="L2:U2"/>
    <mergeCell ref="W2:AF2"/>
    <mergeCell ref="A3:J3"/>
    <mergeCell ref="L3:U3"/>
    <mergeCell ref="W3:AF3"/>
    <mergeCell ref="A4:J4"/>
    <mergeCell ref="L4:U4"/>
    <mergeCell ref="W4:AF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ajuste anual 2017</vt:lpstr>
      <vt:lpstr>Part 2017</vt:lpstr>
      <vt:lpstr>Distribución</vt:lpstr>
      <vt:lpstr>COEF Art 14 F I</vt:lpstr>
      <vt:lpstr>COEF Art 14 F II</vt:lpstr>
      <vt:lpstr>CALCULO GARANTIA</vt:lpstr>
      <vt:lpstr>COEF 1ER SEM</vt:lpstr>
      <vt:lpstr>COEF 2DO SEM</vt:lpstr>
      <vt:lpstr>1ER SEMESTRE</vt:lpstr>
      <vt:lpstr>Distribución  1 Y 2 SEM</vt:lpstr>
      <vt:lpstr>'1ER SEMESTRE'!Área_de_impresión</vt:lpstr>
      <vt:lpstr>'ajuste anual 2017'!Área_de_impresión</vt:lpstr>
      <vt:lpstr>'CALCULO GARANTIA'!Área_de_impresión</vt:lpstr>
      <vt:lpstr>'COEF 1ER SEM'!Área_de_impresión</vt:lpstr>
      <vt:lpstr>'COEF 2DO SEM'!Área_de_impresión</vt:lpstr>
      <vt:lpstr>'COEF Art 14 F I'!Área_de_impresión</vt:lpstr>
      <vt:lpstr>'COEF Art 14 F II'!Área_de_impresión</vt:lpstr>
      <vt:lpstr>Distribución!Área_de_impresión</vt:lpstr>
      <vt:lpstr>'Distribución  1 Y 2 SEM'!Área_de_impresión</vt:lpstr>
      <vt:lpstr>'Part 2017'!Área_de_impresión</vt:lpstr>
      <vt:lpstr>'1ER SEMESTRE'!Títulos_a_imprimir</vt:lpstr>
      <vt:lpstr>'ajuste anual 2017'!Títulos_a_imprimir</vt:lpstr>
      <vt:lpstr>'COEF Art 14 F I'!Títulos_a_imprimir</vt:lpstr>
      <vt:lpstr>Distribución!Títulos_a_imprimir</vt:lpstr>
      <vt:lpstr>'Distribución  1 Y 2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2018-02-01T14:15:57Z</cp:lastPrinted>
  <dcterms:created xsi:type="dcterms:W3CDTF">2009-12-17T23:31:03Z</dcterms:created>
  <dcterms:modified xsi:type="dcterms:W3CDTF">2021-05-12T19:24:27Z</dcterms:modified>
</cp:coreProperties>
</file>