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juste anualpub\"/>
    </mc:Choice>
  </mc:AlternateContent>
  <bookViews>
    <workbookView xWindow="0" yWindow="1290" windowWidth="10530" windowHeight="6855" firstSheet="1" activeTab="2"/>
  </bookViews>
  <sheets>
    <sheet name="PART OBSERVADAS 2018" sheetId="41" r:id="rId1"/>
    <sheet name="Dist" sheetId="42" r:id="rId2"/>
    <sheet name="COEF Art 14 F I" sheetId="1" r:id="rId3"/>
    <sheet name="COEF Art 14 F II" sheetId="36" r:id="rId4"/>
    <sheet name="CALCULO GARANTIA" sheetId="28" r:id="rId5"/>
    <sheet name="Distr X fondo2018" sheetId="43" r:id="rId6"/>
    <sheet name="ajuste 1er sem" sheetId="44" r:id="rId7"/>
  </sheets>
  <externalReferences>
    <externalReference r:id="rId8"/>
    <externalReference r:id="rId9"/>
    <externalReference r:id="rId10"/>
  </externalReferences>
  <definedNames>
    <definedName name="_xlnm._FilterDatabase" localSheetId="6" hidden="1">'ajuste 1er sem'!#REF!</definedName>
    <definedName name="_xlnm._FilterDatabase" localSheetId="1" hidden="1">Dist!#REF!</definedName>
    <definedName name="_xlnm._FilterDatabase" localSheetId="5" hidden="1">'Distr X fondo2018'!#REF!</definedName>
    <definedName name="A_impresión_IM" localSheetId="6">#REF!</definedName>
    <definedName name="A_impresión_IM" localSheetId="4">#REF!</definedName>
    <definedName name="A_impresión_IM" localSheetId="3">#REF!</definedName>
    <definedName name="A_impresión_IM" localSheetId="1">#REF!</definedName>
    <definedName name="A_impresión_IM" localSheetId="5">#REF!</definedName>
    <definedName name="A_impresión_IM" localSheetId="0">#REF!</definedName>
    <definedName name="A_impresión_IM">#REF!</definedName>
    <definedName name="AJUSTES" localSheetId="6" hidden="1">{"'beneficiarios'!$A$1:$C$7"}</definedName>
    <definedName name="AJUSTES" localSheetId="4" hidden="1">{"'beneficiarios'!$A$1:$C$7"}</definedName>
    <definedName name="AJUSTES" localSheetId="1" hidden="1">{"'beneficiarios'!$A$1:$C$7"}</definedName>
    <definedName name="AJUSTES" localSheetId="5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4">'CALCULO GARANTIA'!$A$1:$N$61</definedName>
    <definedName name="_xlnm.Print_Area" localSheetId="2">'COEF Art 14 F I'!$A$3:$AQ$61</definedName>
    <definedName name="_xlnm.Print_Area" localSheetId="3">'COEF Art 14 F II'!$A$3:$N$63</definedName>
    <definedName name="_xlnm.Print_Area" localSheetId="1">Dist!$A$1:$K$60</definedName>
    <definedName name="_xlnm.Print_Area" localSheetId="5">'Distr X fondo2018'!$A$1:$J$58</definedName>
    <definedName name="_xlnm.Print_Area" localSheetId="0">'PART OBSERVADAS 2018'!$A$1:$X$14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 localSheetId="5">#REF!</definedName>
    <definedName name="_xlnm.Database" localSheetId="0">#REF!</definedName>
    <definedName name="_xlnm.Database">#REF!</definedName>
    <definedName name="cierre_2001" localSheetId="6">'[1]deuda c sadm'!#REF!</definedName>
    <definedName name="cierre_2001" localSheetId="3">'[1]deuda c sadm'!#REF!</definedName>
    <definedName name="cierre_2001" localSheetId="1">'[1]deuda c sadm'!#REF!</definedName>
    <definedName name="cierre_2001" localSheetId="5">'[1]deuda c sadm'!#REF!</definedName>
    <definedName name="cierre_2001" localSheetId="0">'[1]deuda c sadm'!#REF!</definedName>
    <definedName name="cierre_2001">'[1]deuda c sadm'!#REF!</definedName>
    <definedName name="deuda" localSheetId="6">'[1]deuda c sadm'!#REF!</definedName>
    <definedName name="deuda" localSheetId="3">'[1]deuda c sadm'!#REF!</definedName>
    <definedName name="deuda" localSheetId="1">'[1]deuda c sadm'!#REF!</definedName>
    <definedName name="deuda" localSheetId="5">'[1]deuda c sadm'!#REF!</definedName>
    <definedName name="deuda" localSheetId="0">'[1]deuda c sadm'!#REF!</definedName>
    <definedName name="deuda">'[1]deuda c sadm'!#REF!</definedName>
    <definedName name="Deuda_ingTot" localSheetId="6">'[1]deuda c sadm'!#REF!</definedName>
    <definedName name="Deuda_ingTot" localSheetId="3">'[1]deuda c sadm'!#REF!</definedName>
    <definedName name="Deuda_ingTot" localSheetId="1">'[1]deuda c sadm'!#REF!</definedName>
    <definedName name="Deuda_ingTot" localSheetId="5">'[1]deuda c sadm'!#REF!</definedName>
    <definedName name="Deuda_ingTot" localSheetId="0">'[1]deuda c sadm'!#REF!</definedName>
    <definedName name="Deuda_ingTot">'[1]deuda c sadm'!#REF!</definedName>
    <definedName name="ENERO" localSheetId="6">#REF!</definedName>
    <definedName name="ENERO" localSheetId="4">#REF!</definedName>
    <definedName name="ENERO" localSheetId="3">#REF!</definedName>
    <definedName name="ENERO" localSheetId="1">#REF!</definedName>
    <definedName name="ENERO" localSheetId="5">#REF!</definedName>
    <definedName name="ENERO" localSheetId="0">#REF!</definedName>
    <definedName name="ENERO">#REF!</definedName>
    <definedName name="ENEROAJUSTE" localSheetId="6">#REF!</definedName>
    <definedName name="ENEROAJUSTE" localSheetId="5">#REF!</definedName>
    <definedName name="ENEROAJUSTE">#REF!</definedName>
    <definedName name="Fto_1" localSheetId="6">#REF!</definedName>
    <definedName name="Fto_1" localSheetId="4">#REF!</definedName>
    <definedName name="Fto_1" localSheetId="3">#REF!</definedName>
    <definedName name="Fto_1" localSheetId="1">#REF!</definedName>
    <definedName name="Fto_1" localSheetId="5">#REF!</definedName>
    <definedName name="Fto_1" localSheetId="0">#REF!</definedName>
    <definedName name="Fto_1">#REF!</definedName>
    <definedName name="HTML_CodePage" hidden="1">1252</definedName>
    <definedName name="HTML_Control" localSheetId="6" hidden="1">{"'beneficiarios'!$A$1:$C$7"}</definedName>
    <definedName name="HTML_Control" localSheetId="4" hidden="1">{"'beneficiarios'!$A$1:$C$7"}</definedName>
    <definedName name="HTML_Control" localSheetId="1" hidden="1">{"'beneficiarios'!$A$1:$C$7"}</definedName>
    <definedName name="HTML_Control" localSheetId="5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6" hidden="1">{"'beneficiarios'!$A$1:$C$7"}</definedName>
    <definedName name="INDICADORES" localSheetId="4" hidden="1">{"'beneficiarios'!$A$1:$C$7"}</definedName>
    <definedName name="INDICADORES" localSheetId="1" hidden="1">{"'beneficiarios'!$A$1:$C$7"}</definedName>
    <definedName name="INDICADORES" localSheetId="5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6" hidden="1">{"'beneficiarios'!$A$1:$C$7"}</definedName>
    <definedName name="ingresofederales" localSheetId="4" hidden="1">{"'beneficiarios'!$A$1:$C$7"}</definedName>
    <definedName name="ingresofederales" localSheetId="1" hidden="1">{"'beneficiarios'!$A$1:$C$7"}</definedName>
    <definedName name="ingresofederales" localSheetId="5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hidden="1">{"'beneficiarios'!$A$1:$C$7"}</definedName>
    <definedName name="Notas_Fto_1" localSheetId="6">#REF!</definedName>
    <definedName name="Notas_Fto_1" localSheetId="3">#REF!</definedName>
    <definedName name="Notas_Fto_1" localSheetId="1">#REF!</definedName>
    <definedName name="Notas_Fto_1" localSheetId="5">#REF!</definedName>
    <definedName name="Notas_Fto_1" localSheetId="0">#REF!</definedName>
    <definedName name="Notas_Fto_1">#REF!</definedName>
    <definedName name="Partidas">[2]TECHO!$B$1:$Q$2798</definedName>
    <definedName name="SINAJUSTE" localSheetId="6" hidden="1">{"'beneficiarios'!$A$1:$C$7"}</definedName>
    <definedName name="SINAJUSTE" localSheetId="4" hidden="1">{"'beneficiarios'!$A$1:$C$7"}</definedName>
    <definedName name="SINAJUSTE" localSheetId="1" hidden="1">{"'beneficiarios'!$A$1:$C$7"}</definedName>
    <definedName name="SINAJUSTE" localSheetId="5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6">#REF!</definedName>
    <definedName name="t" localSheetId="1">#REF!</definedName>
    <definedName name="t" localSheetId="5">#REF!</definedName>
    <definedName name="t" localSheetId="0">#REF!</definedName>
    <definedName name="t">#REF!</definedName>
    <definedName name="_xlnm.Print_Titles" localSheetId="6">'ajuste 1er sem'!$1:$4</definedName>
    <definedName name="_xlnm.Print_Titles" localSheetId="2">'COEF Art 14 F I'!$A:$A,'COEF Art 14 F I'!$3:$3</definedName>
    <definedName name="_xlnm.Print_Titles" localSheetId="1">Dist!$1:$4</definedName>
    <definedName name="_xlnm.Print_Titles" localSheetId="5">'Distr X fondo2018'!$1:$4</definedName>
    <definedName name="TOT" localSheetId="6">#REF!</definedName>
    <definedName name="TOT" localSheetId="3">#REF!</definedName>
    <definedName name="TOT" localSheetId="1">#REF!</definedName>
    <definedName name="TOT" localSheetId="5">#REF!</definedName>
    <definedName name="TOT" localSheetId="0">#REF!</definedName>
    <definedName name="TOT">#REF!</definedName>
    <definedName name="TOTAL" localSheetId="6">#REF!</definedName>
    <definedName name="TOTAL" localSheetId="3">#REF!</definedName>
    <definedName name="TOTAL" localSheetId="1">#REF!</definedName>
    <definedName name="TOTAL" localSheetId="5">#REF!</definedName>
    <definedName name="TOTAL" localSheetId="0">#REF!</definedName>
    <definedName name="TOTAL">#REF!</definedName>
  </definedNames>
  <calcPr calcId="152511" iterate="1"/>
</workbook>
</file>

<file path=xl/calcChain.xml><?xml version="1.0" encoding="utf-8"?>
<calcChain xmlns="http://schemas.openxmlformats.org/spreadsheetml/2006/main">
  <c r="K58" i="42" l="1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Y10" i="41" l="1"/>
  <c r="B8" i="43" l="1"/>
  <c r="C8" i="43"/>
  <c r="D8" i="43"/>
  <c r="E8" i="43"/>
  <c r="F8" i="43"/>
  <c r="G8" i="43"/>
  <c r="H8" i="43"/>
  <c r="I8" i="43"/>
  <c r="B9" i="43"/>
  <c r="C9" i="43"/>
  <c r="D9" i="43"/>
  <c r="E9" i="43"/>
  <c r="F9" i="43"/>
  <c r="G9" i="43"/>
  <c r="H9" i="43"/>
  <c r="I9" i="43"/>
  <c r="B10" i="43"/>
  <c r="C10" i="43"/>
  <c r="D10" i="43"/>
  <c r="E10" i="43"/>
  <c r="F10" i="43"/>
  <c r="G10" i="43"/>
  <c r="H10" i="43"/>
  <c r="I10" i="43"/>
  <c r="B11" i="43"/>
  <c r="C11" i="43"/>
  <c r="D11" i="43"/>
  <c r="E11" i="43"/>
  <c r="F11" i="43"/>
  <c r="G11" i="43"/>
  <c r="H11" i="43"/>
  <c r="I11" i="43"/>
  <c r="B12" i="43"/>
  <c r="C12" i="43"/>
  <c r="D12" i="43"/>
  <c r="E12" i="43"/>
  <c r="F12" i="43"/>
  <c r="G12" i="43"/>
  <c r="H12" i="43"/>
  <c r="I12" i="43"/>
  <c r="B13" i="43"/>
  <c r="C13" i="43"/>
  <c r="D13" i="43"/>
  <c r="E13" i="43"/>
  <c r="F13" i="43"/>
  <c r="G13" i="43"/>
  <c r="H13" i="43"/>
  <c r="I13" i="43"/>
  <c r="B14" i="43"/>
  <c r="C14" i="43"/>
  <c r="D14" i="43"/>
  <c r="E14" i="43"/>
  <c r="F14" i="43"/>
  <c r="G14" i="43"/>
  <c r="H14" i="43"/>
  <c r="I14" i="43"/>
  <c r="B15" i="43"/>
  <c r="C15" i="43"/>
  <c r="D15" i="43"/>
  <c r="E15" i="43"/>
  <c r="F15" i="43"/>
  <c r="G15" i="43"/>
  <c r="H15" i="43"/>
  <c r="I15" i="43"/>
  <c r="B16" i="43"/>
  <c r="C16" i="43"/>
  <c r="D16" i="43"/>
  <c r="E16" i="43"/>
  <c r="F16" i="43"/>
  <c r="G16" i="43"/>
  <c r="H16" i="43"/>
  <c r="I16" i="43"/>
  <c r="B17" i="43"/>
  <c r="C17" i="43"/>
  <c r="D17" i="43"/>
  <c r="E17" i="43"/>
  <c r="F17" i="43"/>
  <c r="G17" i="43"/>
  <c r="H17" i="43"/>
  <c r="I17" i="43"/>
  <c r="B18" i="43"/>
  <c r="C18" i="43"/>
  <c r="D18" i="43"/>
  <c r="E18" i="43"/>
  <c r="F18" i="43"/>
  <c r="G18" i="43"/>
  <c r="H18" i="43"/>
  <c r="I18" i="43"/>
  <c r="B19" i="43"/>
  <c r="C19" i="43"/>
  <c r="D19" i="43"/>
  <c r="E19" i="43"/>
  <c r="F19" i="43"/>
  <c r="G19" i="43"/>
  <c r="H19" i="43"/>
  <c r="I19" i="43"/>
  <c r="B20" i="43"/>
  <c r="C20" i="43"/>
  <c r="D20" i="43"/>
  <c r="E20" i="43"/>
  <c r="F20" i="43"/>
  <c r="G20" i="43"/>
  <c r="H20" i="43"/>
  <c r="I20" i="43"/>
  <c r="B21" i="43"/>
  <c r="C21" i="43"/>
  <c r="D21" i="43"/>
  <c r="E21" i="43"/>
  <c r="F21" i="43"/>
  <c r="G21" i="43"/>
  <c r="H21" i="43"/>
  <c r="I21" i="43"/>
  <c r="B22" i="43"/>
  <c r="C22" i="43"/>
  <c r="D22" i="43"/>
  <c r="E22" i="43"/>
  <c r="F22" i="43"/>
  <c r="G22" i="43"/>
  <c r="H22" i="43"/>
  <c r="I22" i="43"/>
  <c r="B23" i="43"/>
  <c r="C23" i="43"/>
  <c r="D23" i="43"/>
  <c r="E23" i="43"/>
  <c r="F23" i="43"/>
  <c r="G23" i="43"/>
  <c r="H23" i="43"/>
  <c r="I23" i="43"/>
  <c r="B24" i="43"/>
  <c r="C24" i="43"/>
  <c r="D24" i="43"/>
  <c r="E24" i="43"/>
  <c r="F24" i="43"/>
  <c r="G24" i="43"/>
  <c r="H24" i="43"/>
  <c r="I24" i="43"/>
  <c r="B25" i="43"/>
  <c r="C25" i="43"/>
  <c r="D25" i="43"/>
  <c r="E25" i="43"/>
  <c r="F25" i="43"/>
  <c r="G25" i="43"/>
  <c r="H25" i="43"/>
  <c r="I25" i="43"/>
  <c r="B26" i="43"/>
  <c r="C26" i="43"/>
  <c r="D26" i="43"/>
  <c r="E26" i="43"/>
  <c r="F26" i="43"/>
  <c r="G26" i="43"/>
  <c r="H26" i="43"/>
  <c r="I26" i="43"/>
  <c r="B27" i="43"/>
  <c r="C27" i="43"/>
  <c r="D27" i="43"/>
  <c r="E27" i="43"/>
  <c r="F27" i="43"/>
  <c r="G27" i="43"/>
  <c r="H27" i="43"/>
  <c r="I27" i="43"/>
  <c r="B28" i="43"/>
  <c r="C28" i="43"/>
  <c r="D28" i="43"/>
  <c r="E28" i="43"/>
  <c r="F28" i="43"/>
  <c r="G28" i="43"/>
  <c r="H28" i="43"/>
  <c r="I28" i="43"/>
  <c r="B29" i="43"/>
  <c r="C29" i="43"/>
  <c r="D29" i="43"/>
  <c r="E29" i="43"/>
  <c r="F29" i="43"/>
  <c r="G29" i="43"/>
  <c r="H29" i="43"/>
  <c r="I29" i="43"/>
  <c r="B30" i="43"/>
  <c r="C30" i="43"/>
  <c r="D30" i="43"/>
  <c r="E30" i="43"/>
  <c r="F30" i="43"/>
  <c r="G30" i="43"/>
  <c r="H30" i="43"/>
  <c r="I30" i="43"/>
  <c r="B31" i="43"/>
  <c r="C31" i="43"/>
  <c r="D31" i="43"/>
  <c r="E31" i="43"/>
  <c r="F31" i="43"/>
  <c r="G31" i="43"/>
  <c r="H31" i="43"/>
  <c r="I31" i="43"/>
  <c r="B32" i="43"/>
  <c r="C32" i="43"/>
  <c r="D32" i="43"/>
  <c r="E32" i="43"/>
  <c r="F32" i="43"/>
  <c r="G32" i="43"/>
  <c r="H32" i="43"/>
  <c r="I32" i="43"/>
  <c r="B33" i="43"/>
  <c r="C33" i="43"/>
  <c r="D33" i="43"/>
  <c r="E33" i="43"/>
  <c r="F33" i="43"/>
  <c r="G33" i="43"/>
  <c r="H33" i="43"/>
  <c r="I33" i="43"/>
  <c r="B34" i="43"/>
  <c r="C34" i="43"/>
  <c r="D34" i="43"/>
  <c r="E34" i="43"/>
  <c r="F34" i="43"/>
  <c r="G34" i="43"/>
  <c r="H34" i="43"/>
  <c r="I34" i="43"/>
  <c r="B35" i="43"/>
  <c r="C35" i="43"/>
  <c r="D35" i="43"/>
  <c r="E35" i="43"/>
  <c r="F35" i="43"/>
  <c r="G35" i="43"/>
  <c r="H35" i="43"/>
  <c r="I35" i="43"/>
  <c r="B36" i="43"/>
  <c r="C36" i="43"/>
  <c r="D36" i="43"/>
  <c r="E36" i="43"/>
  <c r="F36" i="43"/>
  <c r="G36" i="43"/>
  <c r="H36" i="43"/>
  <c r="I36" i="43"/>
  <c r="B37" i="43"/>
  <c r="C37" i="43"/>
  <c r="D37" i="43"/>
  <c r="E37" i="43"/>
  <c r="F37" i="43"/>
  <c r="G37" i="43"/>
  <c r="H37" i="43"/>
  <c r="I37" i="43"/>
  <c r="B38" i="43"/>
  <c r="C38" i="43"/>
  <c r="D38" i="43"/>
  <c r="E38" i="43"/>
  <c r="F38" i="43"/>
  <c r="G38" i="43"/>
  <c r="H38" i="43"/>
  <c r="I38" i="43"/>
  <c r="B39" i="43"/>
  <c r="C39" i="43"/>
  <c r="D39" i="43"/>
  <c r="E39" i="43"/>
  <c r="F39" i="43"/>
  <c r="G39" i="43"/>
  <c r="H39" i="43"/>
  <c r="I39" i="43"/>
  <c r="B40" i="43"/>
  <c r="C40" i="43"/>
  <c r="D40" i="43"/>
  <c r="E40" i="43"/>
  <c r="F40" i="43"/>
  <c r="G40" i="43"/>
  <c r="H40" i="43"/>
  <c r="I40" i="43"/>
  <c r="B41" i="43"/>
  <c r="C41" i="43"/>
  <c r="D41" i="43"/>
  <c r="E41" i="43"/>
  <c r="F41" i="43"/>
  <c r="G41" i="43"/>
  <c r="H41" i="43"/>
  <c r="I41" i="43"/>
  <c r="B42" i="43"/>
  <c r="C42" i="43"/>
  <c r="D42" i="43"/>
  <c r="E42" i="43"/>
  <c r="F42" i="43"/>
  <c r="G42" i="43"/>
  <c r="H42" i="43"/>
  <c r="I42" i="43"/>
  <c r="B43" i="43"/>
  <c r="C43" i="43"/>
  <c r="D43" i="43"/>
  <c r="E43" i="43"/>
  <c r="F43" i="43"/>
  <c r="G43" i="43"/>
  <c r="H43" i="43"/>
  <c r="I43" i="43"/>
  <c r="B44" i="43"/>
  <c r="C44" i="43"/>
  <c r="D44" i="43"/>
  <c r="E44" i="43"/>
  <c r="F44" i="43"/>
  <c r="G44" i="43"/>
  <c r="H44" i="43"/>
  <c r="I44" i="43"/>
  <c r="B45" i="43"/>
  <c r="C45" i="43"/>
  <c r="D45" i="43"/>
  <c r="E45" i="43"/>
  <c r="F45" i="43"/>
  <c r="G45" i="43"/>
  <c r="H45" i="43"/>
  <c r="I45" i="43"/>
  <c r="B46" i="43"/>
  <c r="C46" i="43"/>
  <c r="D46" i="43"/>
  <c r="E46" i="43"/>
  <c r="F46" i="43"/>
  <c r="G46" i="43"/>
  <c r="H46" i="43"/>
  <c r="I46" i="43"/>
  <c r="B47" i="43"/>
  <c r="C47" i="43"/>
  <c r="D47" i="43"/>
  <c r="E47" i="43"/>
  <c r="F47" i="43"/>
  <c r="G47" i="43"/>
  <c r="H47" i="43"/>
  <c r="I47" i="43"/>
  <c r="B48" i="43"/>
  <c r="C48" i="43"/>
  <c r="D48" i="43"/>
  <c r="E48" i="43"/>
  <c r="F48" i="43"/>
  <c r="G48" i="43"/>
  <c r="H48" i="43"/>
  <c r="I48" i="43"/>
  <c r="B49" i="43"/>
  <c r="C49" i="43"/>
  <c r="D49" i="43"/>
  <c r="E49" i="43"/>
  <c r="F49" i="43"/>
  <c r="G49" i="43"/>
  <c r="H49" i="43"/>
  <c r="I49" i="43"/>
  <c r="B50" i="43"/>
  <c r="C50" i="43"/>
  <c r="D50" i="43"/>
  <c r="E50" i="43"/>
  <c r="F50" i="43"/>
  <c r="G50" i="43"/>
  <c r="H50" i="43"/>
  <c r="I50" i="43"/>
  <c r="B51" i="43"/>
  <c r="C51" i="43"/>
  <c r="D51" i="43"/>
  <c r="E51" i="43"/>
  <c r="F51" i="43"/>
  <c r="G51" i="43"/>
  <c r="H51" i="43"/>
  <c r="I51" i="43"/>
  <c r="B52" i="43"/>
  <c r="C52" i="43"/>
  <c r="D52" i="43"/>
  <c r="E52" i="43"/>
  <c r="F52" i="43"/>
  <c r="G52" i="43"/>
  <c r="H52" i="43"/>
  <c r="I52" i="43"/>
  <c r="B53" i="43"/>
  <c r="C53" i="43"/>
  <c r="D53" i="43"/>
  <c r="E53" i="43"/>
  <c r="F53" i="43"/>
  <c r="G53" i="43"/>
  <c r="H53" i="43"/>
  <c r="I53" i="43"/>
  <c r="B54" i="43"/>
  <c r="C54" i="43"/>
  <c r="D54" i="43"/>
  <c r="E54" i="43"/>
  <c r="F54" i="43"/>
  <c r="G54" i="43"/>
  <c r="H54" i="43"/>
  <c r="I54" i="43"/>
  <c r="B55" i="43"/>
  <c r="C55" i="43"/>
  <c r="D55" i="43"/>
  <c r="E55" i="43"/>
  <c r="F55" i="43"/>
  <c r="G55" i="43"/>
  <c r="H55" i="43"/>
  <c r="I55" i="43"/>
  <c r="B56" i="43"/>
  <c r="C56" i="43"/>
  <c r="D56" i="43"/>
  <c r="E56" i="43"/>
  <c r="F56" i="43"/>
  <c r="G56" i="43"/>
  <c r="H56" i="43"/>
  <c r="I56" i="43"/>
  <c r="B57" i="43"/>
  <c r="C57" i="43"/>
  <c r="D57" i="43"/>
  <c r="E57" i="43"/>
  <c r="F57" i="43"/>
  <c r="G57" i="43"/>
  <c r="H57" i="43"/>
  <c r="I57" i="43"/>
  <c r="C7" i="43"/>
  <c r="D7" i="43"/>
  <c r="E7" i="43"/>
  <c r="F7" i="43"/>
  <c r="G7" i="43"/>
  <c r="H7" i="43"/>
  <c r="I7" i="43"/>
  <c r="B7" i="43"/>
  <c r="P12" i="41" l="1"/>
  <c r="Q12" i="41"/>
  <c r="R12" i="41"/>
  <c r="S12" i="41"/>
  <c r="T12" i="41"/>
  <c r="U12" i="41"/>
  <c r="V5" i="41"/>
  <c r="V6" i="41"/>
  <c r="V7" i="41"/>
  <c r="V8" i="41"/>
  <c r="V9" i="41"/>
  <c r="V10" i="41"/>
  <c r="V11" i="41"/>
  <c r="V4" i="41"/>
  <c r="B58" i="43" l="1"/>
  <c r="M12" i="41"/>
  <c r="N12" i="41"/>
  <c r="O12" i="41"/>
  <c r="H12" i="41" l="1"/>
  <c r="L12" i="41"/>
  <c r="J12" i="41"/>
  <c r="C12" i="41"/>
  <c r="D12" i="41"/>
  <c r="E12" i="41"/>
  <c r="I12" i="41"/>
  <c r="K12" i="41"/>
  <c r="B12" i="41"/>
  <c r="G9" i="41" l="1"/>
  <c r="G12" i="41" s="1"/>
  <c r="F9" i="41"/>
  <c r="V12" i="41" s="1"/>
  <c r="F12" i="41" l="1"/>
  <c r="X9" i="41" l="1"/>
  <c r="X7" i="41"/>
  <c r="X6" i="41"/>
  <c r="C59" i="1"/>
  <c r="B59" i="1"/>
  <c r="B58" i="28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9" i="36"/>
  <c r="F59" i="36"/>
  <c r="B59" i="36"/>
  <c r="C58" i="36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7" i="36"/>
  <c r="C12" i="36"/>
  <c r="F8" i="36"/>
  <c r="F33" i="36"/>
  <c r="F12" i="36"/>
  <c r="F25" i="36"/>
  <c r="F41" i="36"/>
  <c r="F10" i="36"/>
  <c r="F14" i="36"/>
  <c r="F21" i="36"/>
  <c r="F29" i="36"/>
  <c r="F37" i="36"/>
  <c r="F45" i="36"/>
  <c r="C23" i="36"/>
  <c r="C8" i="36"/>
  <c r="C16" i="36"/>
  <c r="C31" i="36"/>
  <c r="F9" i="36"/>
  <c r="F11" i="36"/>
  <c r="F13" i="36"/>
  <c r="F15" i="36"/>
  <c r="F19" i="36"/>
  <c r="F23" i="36"/>
  <c r="F27" i="36"/>
  <c r="F31" i="36"/>
  <c r="F35" i="36"/>
  <c r="F39" i="36"/>
  <c r="F43" i="36"/>
  <c r="F47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/>
  <c r="AJ9" i="1"/>
  <c r="AK9" i="1"/>
  <c r="C33" i="36"/>
  <c r="C35" i="36"/>
  <c r="C37" i="36"/>
  <c r="C39" i="36"/>
  <c r="C43" i="36"/>
  <c r="C47" i="36"/>
  <c r="C55" i="36"/>
  <c r="F51" i="36"/>
  <c r="C40" i="36"/>
  <c r="C42" i="36"/>
  <c r="C44" i="36"/>
  <c r="C46" i="36"/>
  <c r="C49" i="36"/>
  <c r="C53" i="36"/>
  <c r="C57" i="36"/>
  <c r="F49" i="36"/>
  <c r="F53" i="36"/>
  <c r="AI11" i="1"/>
  <c r="AJ11" i="1"/>
  <c r="AK11" i="1"/>
  <c r="AF59" i="1"/>
  <c r="D8" i="1"/>
  <c r="E8" i="1" s="1"/>
  <c r="C48" i="36"/>
  <c r="C50" i="36"/>
  <c r="C52" i="36"/>
  <c r="C54" i="36"/>
  <c r="C56" i="36"/>
  <c r="F55" i="36"/>
  <c r="F57" i="36"/>
  <c r="F16" i="36"/>
  <c r="F18" i="36"/>
  <c r="F20" i="36"/>
  <c r="F22" i="36"/>
  <c r="F24" i="36"/>
  <c r="F26" i="36"/>
  <c r="F28" i="36"/>
  <c r="F30" i="36"/>
  <c r="F32" i="36"/>
  <c r="F34" i="36"/>
  <c r="F36" i="36"/>
  <c r="F38" i="36"/>
  <c r="F40" i="36"/>
  <c r="F42" i="36"/>
  <c r="F44" i="36"/>
  <c r="F46" i="36"/>
  <c r="F48" i="36"/>
  <c r="F50" i="36"/>
  <c r="F52" i="36"/>
  <c r="F54" i="36"/>
  <c r="F56" i="36"/>
  <c r="F58" i="36"/>
  <c r="AI30" i="1"/>
  <c r="AJ30" i="1"/>
  <c r="AK30" i="1"/>
  <c r="AI8" i="1"/>
  <c r="AJ8" i="1"/>
  <c r="AI18" i="1"/>
  <c r="AJ18" i="1"/>
  <c r="AK18" i="1"/>
  <c r="AI39" i="1"/>
  <c r="AJ39" i="1"/>
  <c r="AK39" i="1"/>
  <c r="AI50" i="1"/>
  <c r="AJ50" i="1"/>
  <c r="AK50" i="1"/>
  <c r="AI55" i="1"/>
  <c r="AJ55" i="1"/>
  <c r="AK55" i="1"/>
  <c r="AI46" i="1"/>
  <c r="AJ46" i="1"/>
  <c r="AK46" i="1"/>
  <c r="AI14" i="1"/>
  <c r="AJ14" i="1"/>
  <c r="AK14" i="1"/>
  <c r="AI43" i="1"/>
  <c r="AJ43" i="1"/>
  <c r="AK43" i="1"/>
  <c r="AI34" i="1"/>
  <c r="AJ34" i="1"/>
  <c r="AK34" i="1"/>
  <c r="AI51" i="1"/>
  <c r="AJ51" i="1"/>
  <c r="AK51" i="1"/>
  <c r="AI58" i="1"/>
  <c r="AJ58" i="1"/>
  <c r="AK58" i="1"/>
  <c r="AI42" i="1"/>
  <c r="AJ42" i="1"/>
  <c r="AK42" i="1"/>
  <c r="AI26" i="1"/>
  <c r="AJ26" i="1"/>
  <c r="AK26" i="1"/>
  <c r="AI10" i="1"/>
  <c r="AJ10" i="1"/>
  <c r="AK10" i="1"/>
  <c r="AI47" i="1"/>
  <c r="AJ47" i="1"/>
  <c r="AK47" i="1"/>
  <c r="AI54" i="1"/>
  <c r="AJ54" i="1"/>
  <c r="AK54" i="1"/>
  <c r="AI38" i="1"/>
  <c r="AJ38" i="1"/>
  <c r="AK38" i="1"/>
  <c r="AI22" i="1"/>
  <c r="AJ22" i="1"/>
  <c r="AK22" i="1"/>
  <c r="C59" i="36"/>
  <c r="AI27" i="1"/>
  <c r="AJ27" i="1"/>
  <c r="AK27" i="1"/>
  <c r="AI29" i="1"/>
  <c r="AJ29" i="1"/>
  <c r="AK29" i="1"/>
  <c r="AI19" i="1"/>
  <c r="AJ19" i="1"/>
  <c r="AK19" i="1"/>
  <c r="AI33" i="1"/>
  <c r="AJ33" i="1"/>
  <c r="AK33" i="1"/>
  <c r="AI23" i="1"/>
  <c r="AJ23" i="1"/>
  <c r="AK23" i="1"/>
  <c r="AI13" i="1"/>
  <c r="AJ13" i="1"/>
  <c r="AK13" i="1"/>
  <c r="AI57" i="1"/>
  <c r="AJ57" i="1"/>
  <c r="AK57" i="1"/>
  <c r="AI53" i="1"/>
  <c r="AJ53" i="1"/>
  <c r="AK53" i="1"/>
  <c r="AI49" i="1"/>
  <c r="AJ49" i="1"/>
  <c r="AK49" i="1"/>
  <c r="AI45" i="1"/>
  <c r="AJ45" i="1"/>
  <c r="AK45" i="1"/>
  <c r="AI41" i="1"/>
  <c r="AJ41" i="1"/>
  <c r="AK41" i="1"/>
  <c r="AI37" i="1"/>
  <c r="AJ37" i="1"/>
  <c r="AK37" i="1"/>
  <c r="AI56" i="1"/>
  <c r="AJ56" i="1"/>
  <c r="AK56" i="1"/>
  <c r="AI52" i="1"/>
  <c r="AJ52" i="1"/>
  <c r="AK52" i="1"/>
  <c r="AI48" i="1"/>
  <c r="AJ48" i="1"/>
  <c r="AK48" i="1"/>
  <c r="AI44" i="1"/>
  <c r="AJ44" i="1"/>
  <c r="AK44" i="1"/>
  <c r="AI40" i="1"/>
  <c r="AJ40" i="1"/>
  <c r="AK40" i="1"/>
  <c r="AI36" i="1"/>
  <c r="AJ36" i="1"/>
  <c r="AK36" i="1"/>
  <c r="AI32" i="1"/>
  <c r="AJ32" i="1"/>
  <c r="AK32" i="1"/>
  <c r="AI28" i="1"/>
  <c r="AJ28" i="1"/>
  <c r="AK28" i="1"/>
  <c r="AI24" i="1"/>
  <c r="AJ24" i="1"/>
  <c r="AK24" i="1"/>
  <c r="AI20" i="1"/>
  <c r="AJ20" i="1"/>
  <c r="AK20" i="1"/>
  <c r="AI16" i="1"/>
  <c r="AJ16" i="1"/>
  <c r="AK16" i="1"/>
  <c r="AI12" i="1"/>
  <c r="AJ12" i="1"/>
  <c r="AK12" i="1"/>
  <c r="AI21" i="1"/>
  <c r="AJ21" i="1"/>
  <c r="AK21" i="1"/>
  <c r="AI15" i="1"/>
  <c r="AJ15" i="1"/>
  <c r="AK15" i="1"/>
  <c r="AI35" i="1"/>
  <c r="AJ35" i="1"/>
  <c r="AK35" i="1"/>
  <c r="AI31" i="1"/>
  <c r="AJ31" i="1"/>
  <c r="AK31" i="1"/>
  <c r="AI25" i="1"/>
  <c r="AJ25" i="1"/>
  <c r="AK25" i="1"/>
  <c r="AI17" i="1"/>
  <c r="AJ17" i="1"/>
  <c r="AK17" i="1"/>
  <c r="AI59" i="1"/>
  <c r="AJ59" i="1"/>
  <c r="AK8" i="1"/>
  <c r="AK59" i="1"/>
  <c r="J59" i="1"/>
  <c r="K19" i="1"/>
  <c r="L19" i="1"/>
  <c r="G59" i="1"/>
  <c r="H11" i="1"/>
  <c r="H47" i="1"/>
  <c r="I47" i="1"/>
  <c r="H25" i="1"/>
  <c r="I25" i="1"/>
  <c r="H55" i="1"/>
  <c r="I55" i="1"/>
  <c r="H39" i="1"/>
  <c r="I39" i="1"/>
  <c r="H10" i="1"/>
  <c r="H53" i="1"/>
  <c r="I53" i="1"/>
  <c r="H43" i="1"/>
  <c r="I43" i="1"/>
  <c r="H33" i="1"/>
  <c r="I33" i="1"/>
  <c r="H18" i="1"/>
  <c r="I18" i="1"/>
  <c r="H56" i="1"/>
  <c r="I56" i="1"/>
  <c r="K59" i="1"/>
  <c r="K27" i="1"/>
  <c r="L27" i="1"/>
  <c r="K43" i="1"/>
  <c r="L43" i="1"/>
  <c r="K11" i="1"/>
  <c r="L11" i="1"/>
  <c r="H34" i="1"/>
  <c r="I34" i="1"/>
  <c r="H48" i="1"/>
  <c r="I48" i="1"/>
  <c r="H17" i="1"/>
  <c r="I17" i="1"/>
  <c r="H57" i="1"/>
  <c r="I57" i="1"/>
  <c r="H49" i="1"/>
  <c r="I49" i="1"/>
  <c r="H45" i="1"/>
  <c r="I45" i="1"/>
  <c r="H41" i="1"/>
  <c r="I41" i="1"/>
  <c r="H37" i="1"/>
  <c r="I37" i="1"/>
  <c r="H29" i="1"/>
  <c r="I29" i="1"/>
  <c r="H21" i="1"/>
  <c r="I21" i="1"/>
  <c r="H14" i="1"/>
  <c r="I14" i="1"/>
  <c r="H51" i="1"/>
  <c r="I51" i="1"/>
  <c r="H52" i="1"/>
  <c r="I52" i="1"/>
  <c r="H42" i="1"/>
  <c r="I42" i="1"/>
  <c r="H26" i="1"/>
  <c r="I26" i="1"/>
  <c r="H9" i="1"/>
  <c r="I9" i="1"/>
  <c r="K51" i="1"/>
  <c r="L51" i="1"/>
  <c r="K35" i="1"/>
  <c r="L35" i="1"/>
  <c r="H35" i="1"/>
  <c r="I35" i="1"/>
  <c r="H31" i="1"/>
  <c r="I31" i="1"/>
  <c r="H27" i="1"/>
  <c r="I27" i="1"/>
  <c r="H23" i="1"/>
  <c r="I23" i="1"/>
  <c r="H19" i="1"/>
  <c r="H16" i="1"/>
  <c r="I16" i="1"/>
  <c r="H12" i="1"/>
  <c r="I12" i="1"/>
  <c r="H8" i="1"/>
  <c r="I8" i="1"/>
  <c r="H58" i="1"/>
  <c r="I58" i="1"/>
  <c r="H54" i="1"/>
  <c r="I54" i="1"/>
  <c r="H50" i="1"/>
  <c r="I50" i="1"/>
  <c r="H46" i="1"/>
  <c r="I46" i="1"/>
  <c r="H38" i="1"/>
  <c r="I38" i="1"/>
  <c r="H30" i="1"/>
  <c r="I30" i="1"/>
  <c r="H22" i="1"/>
  <c r="I22" i="1"/>
  <c r="H13" i="1"/>
  <c r="I13" i="1"/>
  <c r="H44" i="1"/>
  <c r="I44" i="1"/>
  <c r="H40" i="1"/>
  <c r="I40" i="1"/>
  <c r="H36" i="1"/>
  <c r="I36" i="1"/>
  <c r="H32" i="1"/>
  <c r="I32" i="1"/>
  <c r="H28" i="1"/>
  <c r="I28" i="1"/>
  <c r="H24" i="1"/>
  <c r="I24" i="1"/>
  <c r="H20" i="1"/>
  <c r="I20" i="1"/>
  <c r="H15" i="1"/>
  <c r="I15" i="1"/>
  <c r="K8" i="1"/>
  <c r="L8" i="1"/>
  <c r="K55" i="1"/>
  <c r="L55" i="1"/>
  <c r="M55" i="1"/>
  <c r="K47" i="1"/>
  <c r="L47" i="1"/>
  <c r="M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M49" i="1"/>
  <c r="K45" i="1"/>
  <c r="L45" i="1"/>
  <c r="M45" i="1"/>
  <c r="K41" i="1"/>
  <c r="L41" i="1"/>
  <c r="M41" i="1"/>
  <c r="K37" i="1"/>
  <c r="L37" i="1"/>
  <c r="M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M53" i="1"/>
  <c r="I10" i="1"/>
  <c r="I11" i="1"/>
  <c r="I19" i="1"/>
  <c r="M19" i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/>
  <c r="X8" i="41" l="1"/>
  <c r="X10" i="41"/>
  <c r="X11" i="41"/>
  <c r="J6" i="36" s="1"/>
  <c r="K6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X4" i="41"/>
  <c r="X5" i="41"/>
  <c r="J56" i="36" l="1"/>
  <c r="J19" i="36"/>
  <c r="J35" i="36"/>
  <c r="J48" i="36"/>
  <c r="J27" i="36"/>
  <c r="J8" i="36"/>
  <c r="J40" i="36"/>
  <c r="J54" i="36"/>
  <c r="J46" i="36"/>
  <c r="J38" i="36"/>
  <c r="J30" i="36"/>
  <c r="J22" i="36"/>
  <c r="J14" i="36"/>
  <c r="J57" i="36"/>
  <c r="J49" i="36"/>
  <c r="J41" i="36"/>
  <c r="J33" i="36"/>
  <c r="J25" i="36"/>
  <c r="J17" i="36"/>
  <c r="J9" i="36"/>
  <c r="J15" i="36"/>
  <c r="J31" i="36"/>
  <c r="J47" i="36"/>
  <c r="J12" i="36"/>
  <c r="J28" i="36"/>
  <c r="J44" i="36"/>
  <c r="J32" i="36"/>
  <c r="J51" i="36"/>
  <c r="J16" i="36"/>
  <c r="J11" i="36"/>
  <c r="J43" i="36"/>
  <c r="J24" i="36"/>
  <c r="J58" i="36"/>
  <c r="J50" i="36"/>
  <c r="J42" i="36"/>
  <c r="J34" i="36"/>
  <c r="J26" i="36"/>
  <c r="J18" i="36"/>
  <c r="J10" i="36"/>
  <c r="J53" i="36"/>
  <c r="J45" i="36"/>
  <c r="J37" i="36"/>
  <c r="J29" i="36"/>
  <c r="J21" i="36"/>
  <c r="J13" i="36"/>
  <c r="J23" i="36"/>
  <c r="J39" i="36"/>
  <c r="J55" i="36"/>
  <c r="J20" i="36"/>
  <c r="J36" i="36"/>
  <c r="J52" i="36"/>
  <c r="L6" i="36"/>
  <c r="AM6" i="1"/>
  <c r="G58" i="43"/>
  <c r="D58" i="43"/>
  <c r="E58" i="43"/>
  <c r="J52" i="43"/>
  <c r="AN6" i="1"/>
  <c r="AN37" i="1" s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F58" i="1"/>
  <c r="F38" i="1"/>
  <c r="F54" i="1"/>
  <c r="F22" i="1"/>
  <c r="F39" i="1"/>
  <c r="F55" i="1"/>
  <c r="F43" i="1"/>
  <c r="F24" i="1"/>
  <c r="F56" i="1"/>
  <c r="F47" i="1"/>
  <c r="F37" i="1"/>
  <c r="F30" i="1"/>
  <c r="F15" i="1"/>
  <c r="F45" i="1"/>
  <c r="F31" i="1"/>
  <c r="F21" i="1"/>
  <c r="F42" i="1"/>
  <c r="F20" i="1"/>
  <c r="F23" i="1"/>
  <c r="F13" i="1"/>
  <c r="F57" i="1"/>
  <c r="F53" i="1"/>
  <c r="F48" i="1"/>
  <c r="F12" i="1"/>
  <c r="F25" i="1"/>
  <c r="F36" i="1"/>
  <c r="X12" i="41"/>
  <c r="J59" i="36" l="1"/>
  <c r="AM49" i="1"/>
  <c r="AM32" i="1"/>
  <c r="AM51" i="1"/>
  <c r="AM34" i="1"/>
  <c r="AM26" i="1"/>
  <c r="AM11" i="1"/>
  <c r="AM50" i="1"/>
  <c r="AM41" i="1"/>
  <c r="AM33" i="1"/>
  <c r="AM27" i="1"/>
  <c r="AM17" i="1"/>
  <c r="AM10" i="1"/>
  <c r="AM8" i="1"/>
  <c r="AM40" i="1"/>
  <c r="AM18" i="1"/>
  <c r="AM44" i="1"/>
  <c r="AM28" i="1"/>
  <c r="AM16" i="1"/>
  <c r="AM9" i="1"/>
  <c r="AM52" i="1"/>
  <c r="AM46" i="1"/>
  <c r="AM35" i="1"/>
  <c r="AM29" i="1"/>
  <c r="AM19" i="1"/>
  <c r="AM14" i="1"/>
  <c r="AM25" i="1"/>
  <c r="AM48" i="1"/>
  <c r="AM57" i="1"/>
  <c r="AM23" i="1"/>
  <c r="AM42" i="1"/>
  <c r="AM31" i="1"/>
  <c r="AM15" i="1"/>
  <c r="AM37" i="1"/>
  <c r="AM56" i="1"/>
  <c r="AM43" i="1"/>
  <c r="AM39" i="1"/>
  <c r="AM54" i="1"/>
  <c r="AM58" i="1"/>
  <c r="AM36" i="1"/>
  <c r="AM12" i="1"/>
  <c r="AM53" i="1"/>
  <c r="AM13" i="1"/>
  <c r="AM20" i="1"/>
  <c r="AM21" i="1"/>
  <c r="AM45" i="1"/>
  <c r="AM30" i="1"/>
  <c r="AM47" i="1"/>
  <c r="AM24" i="1"/>
  <c r="AM55" i="1"/>
  <c r="AM22" i="1"/>
  <c r="AM38" i="1"/>
  <c r="AN55" i="1"/>
  <c r="AO6" i="1"/>
  <c r="AO21" i="1" s="1"/>
  <c r="AN17" i="1"/>
  <c r="AN54" i="1"/>
  <c r="J54" i="43"/>
  <c r="J50" i="43"/>
  <c r="J46" i="43"/>
  <c r="J42" i="43"/>
  <c r="J38" i="43"/>
  <c r="J34" i="43"/>
  <c r="J30" i="43"/>
  <c r="J26" i="43"/>
  <c r="J22" i="43"/>
  <c r="J18" i="43"/>
  <c r="J14" i="43"/>
  <c r="J10" i="43"/>
  <c r="J55" i="43"/>
  <c r="J51" i="43"/>
  <c r="J47" i="43"/>
  <c r="J43" i="43"/>
  <c r="J39" i="43"/>
  <c r="J35" i="43"/>
  <c r="J31" i="43"/>
  <c r="J27" i="43"/>
  <c r="J23" i="43"/>
  <c r="J19" i="43"/>
  <c r="J15" i="43"/>
  <c r="J11" i="43"/>
  <c r="H58" i="43"/>
  <c r="F58" i="43"/>
  <c r="C58" i="43"/>
  <c r="J57" i="43"/>
  <c r="J56" i="43"/>
  <c r="J48" i="43"/>
  <c r="J44" i="43"/>
  <c r="J40" i="43"/>
  <c r="J36" i="43"/>
  <c r="J32" i="43"/>
  <c r="J28" i="43"/>
  <c r="J24" i="43"/>
  <c r="J20" i="43"/>
  <c r="J16" i="43"/>
  <c r="J12" i="43"/>
  <c r="J8" i="43"/>
  <c r="J53" i="43"/>
  <c r="J49" i="43"/>
  <c r="J45" i="43"/>
  <c r="J41" i="43"/>
  <c r="J37" i="43"/>
  <c r="J33" i="43"/>
  <c r="J29" i="43"/>
  <c r="J25" i="43"/>
  <c r="J21" i="43"/>
  <c r="J17" i="43"/>
  <c r="J13" i="43"/>
  <c r="J9" i="43"/>
  <c r="I58" i="43"/>
  <c r="J7" i="43"/>
  <c r="AN25" i="1"/>
  <c r="AN13" i="1"/>
  <c r="AN36" i="1"/>
  <c r="AN49" i="1"/>
  <c r="AN10" i="1"/>
  <c r="AN27" i="1"/>
  <c r="AN16" i="1"/>
  <c r="AN47" i="1"/>
  <c r="AN48" i="1"/>
  <c r="AO51" i="1"/>
  <c r="AO29" i="1"/>
  <c r="AO47" i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N43" i="1"/>
  <c r="AN20" i="1"/>
  <c r="AN33" i="1"/>
  <c r="AN42" i="1"/>
  <c r="AN21" i="1"/>
  <c r="AN53" i="1"/>
  <c r="AN38" i="1"/>
  <c r="AN45" i="1"/>
  <c r="AN57" i="1"/>
  <c r="AN30" i="1"/>
  <c r="AN56" i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AO20" i="1"/>
  <c r="AP20" i="1" s="1"/>
  <c r="AO9" i="1"/>
  <c r="AO13" i="1"/>
  <c r="AO38" i="1"/>
  <c r="AO8" i="1"/>
  <c r="AO39" i="1"/>
  <c r="AO25" i="1"/>
  <c r="AO33" i="1"/>
  <c r="AP33" i="1" s="1"/>
  <c r="AO54" i="1"/>
  <c r="AP54" i="1" s="1"/>
  <c r="AO42" i="1"/>
  <c r="AO58" i="1"/>
  <c r="AO34" i="1"/>
  <c r="AO27" i="1"/>
  <c r="AO30" i="1"/>
  <c r="AO45" i="1"/>
  <c r="K59" i="36"/>
  <c r="F59" i="1"/>
  <c r="AP47" i="1" l="1"/>
  <c r="AP45" i="1"/>
  <c r="AP38" i="1"/>
  <c r="AO32" i="1"/>
  <c r="AP32" i="1" s="1"/>
  <c r="AP9" i="1"/>
  <c r="AO11" i="1"/>
  <c r="AM59" i="1"/>
  <c r="AP34" i="1"/>
  <c r="AP55" i="1"/>
  <c r="AP22" i="1"/>
  <c r="AO56" i="1"/>
  <c r="AP56" i="1" s="1"/>
  <c r="AO46" i="1"/>
  <c r="AP46" i="1" s="1"/>
  <c r="AO36" i="1"/>
  <c r="AP36" i="1" s="1"/>
  <c r="AO15" i="1"/>
  <c r="AP15" i="1" s="1"/>
  <c r="AP28" i="1"/>
  <c r="AP48" i="1"/>
  <c r="AP12" i="1"/>
  <c r="AP29" i="1"/>
  <c r="AP57" i="1"/>
  <c r="AP21" i="1"/>
  <c r="AP43" i="1"/>
  <c r="AP17" i="1"/>
  <c r="AP25" i="1"/>
  <c r="AP11" i="1"/>
  <c r="AP8" i="1"/>
  <c r="J58" i="43"/>
  <c r="AP42" i="1"/>
  <c r="AP39" i="1"/>
  <c r="AP27" i="1"/>
  <c r="AP13" i="1"/>
  <c r="AP51" i="1"/>
  <c r="AP41" i="1"/>
  <c r="AP35" i="1"/>
  <c r="AP49" i="1"/>
  <c r="AP10" i="1"/>
  <c r="AP24" i="1"/>
  <c r="AP53" i="1"/>
  <c r="AP16" i="1"/>
  <c r="AP18" i="1"/>
  <c r="AP52" i="1"/>
  <c r="AP26" i="1"/>
  <c r="AP23" i="1"/>
  <c r="AP40" i="1"/>
  <c r="AP14" i="1"/>
  <c r="AP50" i="1"/>
  <c r="AP44" i="1"/>
  <c r="AP30" i="1"/>
  <c r="AP19" i="1"/>
  <c r="AP58" i="1"/>
  <c r="AN59" i="1"/>
  <c r="AP31" i="1"/>
  <c r="AO59" i="1" l="1"/>
  <c r="AP59" i="1"/>
  <c r="AQ8" i="1" s="1"/>
  <c r="H8" i="36" s="1"/>
  <c r="AQ52" i="1"/>
  <c r="H52" i="36" s="1"/>
  <c r="L52" i="36" s="1"/>
  <c r="M52" i="36" s="1"/>
  <c r="AQ46" i="1"/>
  <c r="H46" i="36" s="1"/>
  <c r="L46" i="36" s="1"/>
  <c r="M46" i="36" s="1"/>
  <c r="AQ27" i="1"/>
  <c r="H27" i="36" s="1"/>
  <c r="L27" i="36" s="1"/>
  <c r="M27" i="36" s="1"/>
  <c r="AQ17" i="1"/>
  <c r="H17" i="36" s="1"/>
  <c r="L17" i="36" s="1"/>
  <c r="M17" i="36" s="1"/>
  <c r="AQ10" i="1"/>
  <c r="H10" i="36" s="1"/>
  <c r="L10" i="36" s="1"/>
  <c r="M10" i="36" s="1"/>
  <c r="AQ34" i="1"/>
  <c r="H34" i="36" s="1"/>
  <c r="L34" i="36" s="1"/>
  <c r="M34" i="36" s="1"/>
  <c r="AQ26" i="1"/>
  <c r="H26" i="36" s="1"/>
  <c r="L26" i="36" s="1"/>
  <c r="M26" i="36" s="1"/>
  <c r="AQ16" i="1"/>
  <c r="H16" i="36" s="1"/>
  <c r="L16" i="36" s="1"/>
  <c r="M16" i="36" s="1"/>
  <c r="AQ40" i="1"/>
  <c r="H40" i="36" s="1"/>
  <c r="L40" i="36" s="1"/>
  <c r="M40" i="36" s="1"/>
  <c r="AQ36" i="1"/>
  <c r="H36" i="36" s="1"/>
  <c r="L36" i="36" s="1"/>
  <c r="M36" i="36" s="1"/>
  <c r="AQ53" i="1"/>
  <c r="H53" i="36" s="1"/>
  <c r="L53" i="36" s="1"/>
  <c r="M53" i="36" s="1"/>
  <c r="AQ45" i="1"/>
  <c r="H45" i="36" s="1"/>
  <c r="L45" i="36" s="1"/>
  <c r="M45" i="36" s="1"/>
  <c r="AQ47" i="1"/>
  <c r="H47" i="36" s="1"/>
  <c r="L47" i="36" s="1"/>
  <c r="M47" i="36" s="1"/>
  <c r="AQ55" i="1"/>
  <c r="H55" i="36" s="1"/>
  <c r="L55" i="36" s="1"/>
  <c r="M55" i="36" s="1"/>
  <c r="AQ31" i="1"/>
  <c r="H31" i="36" s="1"/>
  <c r="L31" i="36" s="1"/>
  <c r="M31" i="36" s="1"/>
  <c r="AQ38" i="1"/>
  <c r="H38" i="36" s="1"/>
  <c r="L38" i="36" s="1"/>
  <c r="M38" i="36" s="1"/>
  <c r="AQ25" i="1"/>
  <c r="H25" i="36" s="1"/>
  <c r="L25" i="36" s="1"/>
  <c r="M25" i="36" s="1"/>
  <c r="AQ48" i="1"/>
  <c r="H48" i="36" s="1"/>
  <c r="L48" i="36" s="1"/>
  <c r="M48" i="36" s="1"/>
  <c r="AQ57" i="1"/>
  <c r="H57" i="36" s="1"/>
  <c r="L57" i="36" s="1"/>
  <c r="M57" i="36" s="1"/>
  <c r="AQ23" i="1"/>
  <c r="H23" i="36" s="1"/>
  <c r="L23" i="36" s="1"/>
  <c r="M23" i="36" s="1"/>
  <c r="AQ15" i="1"/>
  <c r="H15" i="36" s="1"/>
  <c r="L15" i="36" s="1"/>
  <c r="M15" i="36" s="1"/>
  <c r="AQ37" i="1"/>
  <c r="H37" i="36" s="1"/>
  <c r="L37" i="36" s="1"/>
  <c r="M37" i="36" s="1"/>
  <c r="AQ56" i="1"/>
  <c r="H56" i="36" s="1"/>
  <c r="L56" i="36" s="1"/>
  <c r="M56" i="36" s="1"/>
  <c r="AQ43" i="1"/>
  <c r="H43" i="36" s="1"/>
  <c r="L43" i="36" s="1"/>
  <c r="M43" i="36" s="1"/>
  <c r="AQ39" i="1"/>
  <c r="H39" i="36" s="1"/>
  <c r="L39" i="36" s="1"/>
  <c r="M39" i="36" s="1"/>
  <c r="AQ54" i="1"/>
  <c r="H54" i="36" s="1"/>
  <c r="L54" i="36" s="1"/>
  <c r="M54" i="36" s="1"/>
  <c r="AQ58" i="1"/>
  <c r="H58" i="36" s="1"/>
  <c r="L58" i="36" s="1"/>
  <c r="M58" i="36" s="1"/>
  <c r="AQ42" i="1" l="1"/>
  <c r="H42" i="36" s="1"/>
  <c r="L42" i="36" s="1"/>
  <c r="M42" i="36" s="1"/>
  <c r="AQ20" i="1"/>
  <c r="H20" i="36" s="1"/>
  <c r="L20" i="36" s="1"/>
  <c r="M20" i="36" s="1"/>
  <c r="AQ9" i="1"/>
  <c r="H9" i="36" s="1"/>
  <c r="L9" i="36" s="1"/>
  <c r="M9" i="36" s="1"/>
  <c r="AQ49" i="1"/>
  <c r="H49" i="36" s="1"/>
  <c r="L49" i="36" s="1"/>
  <c r="M49" i="36" s="1"/>
  <c r="AQ33" i="1"/>
  <c r="H33" i="36" s="1"/>
  <c r="L33" i="36" s="1"/>
  <c r="M33" i="36" s="1"/>
  <c r="AQ22" i="1"/>
  <c r="H22" i="36" s="1"/>
  <c r="L22" i="36" s="1"/>
  <c r="M22" i="36" s="1"/>
  <c r="D21" i="28" s="1"/>
  <c r="AQ24" i="1"/>
  <c r="H24" i="36" s="1"/>
  <c r="L24" i="36" s="1"/>
  <c r="M24" i="36" s="1"/>
  <c r="AQ30" i="1"/>
  <c r="H30" i="36" s="1"/>
  <c r="L30" i="36" s="1"/>
  <c r="M30" i="36" s="1"/>
  <c r="D29" i="28" s="1"/>
  <c r="AQ21" i="1"/>
  <c r="H21" i="36" s="1"/>
  <c r="L21" i="36" s="1"/>
  <c r="M21" i="36" s="1"/>
  <c r="AQ13" i="1"/>
  <c r="H13" i="36" s="1"/>
  <c r="L13" i="36" s="1"/>
  <c r="M13" i="36" s="1"/>
  <c r="D12" i="28" s="1"/>
  <c r="AQ12" i="1"/>
  <c r="H12" i="36" s="1"/>
  <c r="L12" i="36" s="1"/>
  <c r="M12" i="36" s="1"/>
  <c r="D11" i="28" s="1"/>
  <c r="AQ32" i="1"/>
  <c r="H32" i="36" s="1"/>
  <c r="L32" i="36" s="1"/>
  <c r="M32" i="36" s="1"/>
  <c r="D31" i="28" s="1"/>
  <c r="AQ41" i="1"/>
  <c r="H41" i="36" s="1"/>
  <c r="L41" i="36" s="1"/>
  <c r="M41" i="36" s="1"/>
  <c r="AQ11" i="1"/>
  <c r="H11" i="36" s="1"/>
  <c r="L11" i="36" s="1"/>
  <c r="M11" i="36" s="1"/>
  <c r="D10" i="28" s="1"/>
  <c r="AQ18" i="1"/>
  <c r="H18" i="36" s="1"/>
  <c r="L18" i="36" s="1"/>
  <c r="M18" i="36" s="1"/>
  <c r="D17" i="28" s="1"/>
  <c r="AQ28" i="1"/>
  <c r="H28" i="36" s="1"/>
  <c r="L28" i="36" s="1"/>
  <c r="M28" i="36" s="1"/>
  <c r="D27" i="28" s="1"/>
  <c r="AQ44" i="1"/>
  <c r="H44" i="36" s="1"/>
  <c r="L44" i="36" s="1"/>
  <c r="M44" i="36" s="1"/>
  <c r="AQ51" i="1"/>
  <c r="H51" i="36" s="1"/>
  <c r="L51" i="36" s="1"/>
  <c r="M51" i="36" s="1"/>
  <c r="D50" i="28" s="1"/>
  <c r="AQ14" i="1"/>
  <c r="H14" i="36" s="1"/>
  <c r="L14" i="36" s="1"/>
  <c r="M14" i="36" s="1"/>
  <c r="D13" i="28" s="1"/>
  <c r="AQ19" i="1"/>
  <c r="H19" i="36" s="1"/>
  <c r="L19" i="36" s="1"/>
  <c r="M19" i="36" s="1"/>
  <c r="D18" i="28" s="1"/>
  <c r="AQ29" i="1"/>
  <c r="H29" i="36" s="1"/>
  <c r="L29" i="36" s="1"/>
  <c r="M29" i="36" s="1"/>
  <c r="AQ35" i="1"/>
  <c r="H35" i="36" s="1"/>
  <c r="L35" i="36" s="1"/>
  <c r="M35" i="36" s="1"/>
  <c r="D34" i="28" s="1"/>
  <c r="AQ50" i="1"/>
  <c r="H50" i="36" s="1"/>
  <c r="L50" i="36" s="1"/>
  <c r="M50" i="36" s="1"/>
  <c r="D49" i="28" s="1"/>
  <c r="D57" i="28"/>
  <c r="D38" i="28"/>
  <c r="D55" i="28"/>
  <c r="D14" i="28"/>
  <c r="D56" i="28"/>
  <c r="D24" i="28"/>
  <c r="D30" i="28"/>
  <c r="D23" i="28"/>
  <c r="D20" i="28"/>
  <c r="D40" i="28"/>
  <c r="D43" i="28"/>
  <c r="D28" i="28"/>
  <c r="D53" i="28"/>
  <c r="D42" i="28"/>
  <c r="D36" i="28"/>
  <c r="D22" i="28"/>
  <c r="D47" i="28"/>
  <c r="D37" i="28"/>
  <c r="D41" i="28"/>
  <c r="D54" i="28"/>
  <c r="D46" i="28"/>
  <c r="D44" i="28"/>
  <c r="D19" i="28"/>
  <c r="D52" i="28"/>
  <c r="D35" i="28"/>
  <c r="D39" i="28"/>
  <c r="D8" i="28"/>
  <c r="D15" i="28"/>
  <c r="D25" i="28"/>
  <c r="D33" i="28"/>
  <c r="D48" i="28"/>
  <c r="D9" i="28"/>
  <c r="D16" i="28"/>
  <c r="D26" i="28"/>
  <c r="D32" i="28"/>
  <c r="D45" i="28"/>
  <c r="D51" i="28"/>
  <c r="L8" i="36"/>
  <c r="H59" i="36" l="1"/>
  <c r="AQ59" i="1"/>
  <c r="L59" i="36"/>
  <c r="M8" i="36"/>
  <c r="M59" i="36" l="1"/>
  <c r="N8" i="36" s="1"/>
  <c r="D7" i="28"/>
  <c r="D58" i="28" l="1"/>
  <c r="N58" i="36"/>
  <c r="N39" i="36"/>
  <c r="N56" i="36"/>
  <c r="N15" i="36"/>
  <c r="N57" i="36"/>
  <c r="N25" i="36"/>
  <c r="N31" i="36"/>
  <c r="N22" i="36"/>
  <c r="N24" i="36"/>
  <c r="N30" i="36"/>
  <c r="N21" i="36"/>
  <c r="N13" i="36"/>
  <c r="N12" i="36"/>
  <c r="N32" i="36"/>
  <c r="N41" i="36"/>
  <c r="N11" i="36"/>
  <c r="N18" i="36"/>
  <c r="N28" i="36"/>
  <c r="N44" i="36"/>
  <c r="N51" i="36"/>
  <c r="N14" i="36"/>
  <c r="N19" i="36"/>
  <c r="N29" i="36"/>
  <c r="N35" i="36"/>
  <c r="N50" i="36"/>
  <c r="N54" i="36"/>
  <c r="N43" i="36"/>
  <c r="N37" i="36"/>
  <c r="N23" i="36"/>
  <c r="N48" i="36"/>
  <c r="N38" i="36"/>
  <c r="N42" i="36"/>
  <c r="N55" i="36"/>
  <c r="N47" i="36"/>
  <c r="N45" i="36"/>
  <c r="N20" i="36"/>
  <c r="N53" i="36"/>
  <c r="N36" i="36"/>
  <c r="N40" i="36"/>
  <c r="N9" i="36"/>
  <c r="N16" i="36"/>
  <c r="N26" i="36"/>
  <c r="N34" i="36"/>
  <c r="N49" i="36"/>
  <c r="N10" i="36"/>
  <c r="N17" i="36"/>
  <c r="N27" i="36"/>
  <c r="N33" i="36"/>
  <c r="N46" i="36"/>
  <c r="N52" i="36"/>
  <c r="N59" i="36" l="1"/>
  <c r="D59" i="28"/>
  <c r="G4" i="28" s="1"/>
  <c r="C44" i="28" l="1"/>
  <c r="C26" i="28"/>
  <c r="C14" i="28"/>
  <c r="C55" i="28"/>
  <c r="C32" i="28"/>
  <c r="C15" i="28"/>
  <c r="C8" i="28"/>
  <c r="C22" i="28"/>
  <c r="C33" i="28"/>
  <c r="C11" i="28"/>
  <c r="C17" i="28"/>
  <c r="C18" i="28"/>
  <c r="C34" i="28"/>
  <c r="C46" i="28"/>
  <c r="C54" i="28"/>
  <c r="C19" i="28"/>
  <c r="C27" i="28"/>
  <c r="C37" i="28"/>
  <c r="C45" i="28"/>
  <c r="C53" i="28"/>
  <c r="C20" i="28"/>
  <c r="C30" i="28"/>
  <c r="C42" i="28"/>
  <c r="C52" i="28"/>
  <c r="C13" i="28"/>
  <c r="C25" i="28"/>
  <c r="C35" i="28"/>
  <c r="C43" i="28"/>
  <c r="C51" i="28"/>
  <c r="C57" i="28"/>
  <c r="C38" i="28"/>
  <c r="C28" i="28"/>
  <c r="C50" i="28"/>
  <c r="C23" i="28"/>
  <c r="C41" i="28"/>
  <c r="C10" i="28"/>
  <c r="C36" i="28"/>
  <c r="C56" i="28"/>
  <c r="C29" i="28"/>
  <c r="C47" i="28"/>
  <c r="C16" i="28"/>
  <c r="C12" i="28"/>
  <c r="C40" i="28"/>
  <c r="C9" i="28"/>
  <c r="C31" i="28"/>
  <c r="C49" i="28"/>
  <c r="C24" i="28"/>
  <c r="C48" i="28"/>
  <c r="C21" i="28"/>
  <c r="C39" i="28"/>
  <c r="C7" i="28"/>
  <c r="C58" i="28" l="1"/>
  <c r="F58" i="28" s="1"/>
  <c r="I7" i="28"/>
  <c r="F7" i="28"/>
  <c r="E7" i="28"/>
  <c r="I21" i="28"/>
  <c r="J21" i="28" s="1"/>
  <c r="F21" i="28"/>
  <c r="E21" i="28"/>
  <c r="E24" i="28"/>
  <c r="F24" i="28"/>
  <c r="I24" i="28"/>
  <c r="J24" i="28" s="1"/>
  <c r="E31" i="28"/>
  <c r="F31" i="28"/>
  <c r="I31" i="28"/>
  <c r="J31" i="28" s="1"/>
  <c r="I40" i="28"/>
  <c r="J40" i="28" s="1"/>
  <c r="E40" i="28"/>
  <c r="F40" i="28"/>
  <c r="E16" i="28"/>
  <c r="I16" i="28"/>
  <c r="J16" i="28" s="1"/>
  <c r="F16" i="28"/>
  <c r="F29" i="28"/>
  <c r="E29" i="28"/>
  <c r="I29" i="28"/>
  <c r="J29" i="28" s="1"/>
  <c r="F36" i="28"/>
  <c r="E36" i="28"/>
  <c r="I36" i="28"/>
  <c r="J36" i="28" s="1"/>
  <c r="I41" i="28"/>
  <c r="J41" i="28" s="1"/>
  <c r="E41" i="28"/>
  <c r="F41" i="28"/>
  <c r="I50" i="28"/>
  <c r="J50" i="28" s="1"/>
  <c r="F50" i="28"/>
  <c r="E50" i="28"/>
  <c r="E38" i="28"/>
  <c r="F38" i="28"/>
  <c r="I38" i="28"/>
  <c r="J38" i="28" s="1"/>
  <c r="I51" i="28"/>
  <c r="J51" i="28" s="1"/>
  <c r="F51" i="28"/>
  <c r="E51" i="28"/>
  <c r="E35" i="28"/>
  <c r="I35" i="28"/>
  <c r="J35" i="28" s="1"/>
  <c r="F35" i="28"/>
  <c r="I13" i="28"/>
  <c r="J13" i="28" s="1"/>
  <c r="F13" i="28"/>
  <c r="E13" i="28"/>
  <c r="I42" i="28"/>
  <c r="J42" i="28" s="1"/>
  <c r="F42" i="28"/>
  <c r="E42" i="28"/>
  <c r="I20" i="28"/>
  <c r="J20" i="28" s="1"/>
  <c r="F20" i="28"/>
  <c r="E20" i="28"/>
  <c r="I45" i="28"/>
  <c r="J45" i="28" s="1"/>
  <c r="F45" i="28"/>
  <c r="E45" i="28"/>
  <c r="F27" i="28"/>
  <c r="I27" i="28"/>
  <c r="J27" i="28" s="1"/>
  <c r="E27" i="28"/>
  <c r="E54" i="28"/>
  <c r="F54" i="28"/>
  <c r="I54" i="28"/>
  <c r="J54" i="28" s="1"/>
  <c r="I34" i="28"/>
  <c r="J34" i="28" s="1"/>
  <c r="E34" i="28"/>
  <c r="F34" i="28"/>
  <c r="F17" i="28"/>
  <c r="E17" i="28"/>
  <c r="I17" i="28"/>
  <c r="J17" i="28" s="1"/>
  <c r="F33" i="28"/>
  <c r="I33" i="28"/>
  <c r="J33" i="28" s="1"/>
  <c r="E33" i="28"/>
  <c r="I8" i="28"/>
  <c r="J8" i="28" s="1"/>
  <c r="E8" i="28"/>
  <c r="F8" i="28"/>
  <c r="E32" i="28"/>
  <c r="I32" i="28"/>
  <c r="J32" i="28" s="1"/>
  <c r="F32" i="28"/>
  <c r="E14" i="28"/>
  <c r="I14" i="28"/>
  <c r="J14" i="28" s="1"/>
  <c r="F14" i="28"/>
  <c r="I44" i="28"/>
  <c r="J44" i="28" s="1"/>
  <c r="F44" i="28"/>
  <c r="E44" i="28"/>
  <c r="F39" i="28"/>
  <c r="I39" i="28"/>
  <c r="J39" i="28" s="1"/>
  <c r="E39" i="28"/>
  <c r="I48" i="28"/>
  <c r="J48" i="28" s="1"/>
  <c r="F48" i="28"/>
  <c r="E48" i="28"/>
  <c r="F49" i="28"/>
  <c r="I49" i="28"/>
  <c r="J49" i="28" s="1"/>
  <c r="E49" i="28"/>
  <c r="F9" i="28"/>
  <c r="I9" i="28"/>
  <c r="J9" i="28" s="1"/>
  <c r="E9" i="28"/>
  <c r="E12" i="28"/>
  <c r="I12" i="28"/>
  <c r="J12" i="28" s="1"/>
  <c r="F12" i="28"/>
  <c r="F47" i="28"/>
  <c r="I47" i="28"/>
  <c r="J47" i="28" s="1"/>
  <c r="E47" i="28"/>
  <c r="I56" i="28"/>
  <c r="J56" i="28" s="1"/>
  <c r="E56" i="28"/>
  <c r="F56" i="28"/>
  <c r="F10" i="28"/>
  <c r="I10" i="28"/>
  <c r="J10" i="28" s="1"/>
  <c r="E10" i="28"/>
  <c r="F23" i="28"/>
  <c r="I23" i="28"/>
  <c r="J23" i="28" s="1"/>
  <c r="E23" i="28"/>
  <c r="F28" i="28"/>
  <c r="E28" i="28"/>
  <c r="I28" i="28"/>
  <c r="J28" i="28" s="1"/>
  <c r="F57" i="28"/>
  <c r="E57" i="28"/>
  <c r="I57" i="28"/>
  <c r="J57" i="28" s="1"/>
  <c r="I43" i="28"/>
  <c r="J43" i="28" s="1"/>
  <c r="F43" i="28"/>
  <c r="E43" i="28"/>
  <c r="I25" i="28"/>
  <c r="J25" i="28" s="1"/>
  <c r="E25" i="28"/>
  <c r="F25" i="28"/>
  <c r="E52" i="28"/>
  <c r="F52" i="28"/>
  <c r="I52" i="28"/>
  <c r="J52" i="28" s="1"/>
  <c r="E30" i="28"/>
  <c r="F30" i="28"/>
  <c r="I30" i="28"/>
  <c r="J30" i="28" s="1"/>
  <c r="I53" i="28"/>
  <c r="J53" i="28" s="1"/>
  <c r="E53" i="28"/>
  <c r="F53" i="28"/>
  <c r="I37" i="28"/>
  <c r="J37" i="28" s="1"/>
  <c r="F37" i="28"/>
  <c r="E37" i="28"/>
  <c r="I19" i="28"/>
  <c r="J19" i="28" s="1"/>
  <c r="E19" i="28"/>
  <c r="F19" i="28"/>
  <c r="I46" i="28"/>
  <c r="J46" i="28" s="1"/>
  <c r="E46" i="28"/>
  <c r="F46" i="28"/>
  <c r="E18" i="28"/>
  <c r="F18" i="28"/>
  <c r="I18" i="28"/>
  <c r="J18" i="28" s="1"/>
  <c r="F11" i="28"/>
  <c r="E11" i="28"/>
  <c r="I11" i="28"/>
  <c r="J11" i="28" s="1"/>
  <c r="F22" i="28"/>
  <c r="E22" i="28"/>
  <c r="I22" i="28"/>
  <c r="J22" i="28" s="1"/>
  <c r="I15" i="28"/>
  <c r="J15" i="28" s="1"/>
  <c r="F15" i="28"/>
  <c r="E15" i="28"/>
  <c r="E55" i="28"/>
  <c r="F55" i="28"/>
  <c r="I55" i="28"/>
  <c r="J55" i="28" s="1"/>
  <c r="F26" i="28"/>
  <c r="E26" i="28"/>
  <c r="I26" i="28"/>
  <c r="J26" i="28" s="1"/>
  <c r="G15" i="28" l="1"/>
  <c r="H15" i="28" s="1"/>
  <c r="L15" i="28" s="1"/>
  <c r="G22" i="28"/>
  <c r="H22" i="28" s="1"/>
  <c r="L22" i="28" s="1"/>
  <c r="G19" i="28"/>
  <c r="H19" i="28" s="1"/>
  <c r="L19" i="28" s="1"/>
  <c r="G37" i="28"/>
  <c r="H37" i="28" s="1"/>
  <c r="L37" i="28" s="1"/>
  <c r="G53" i="28"/>
  <c r="H53" i="28" s="1"/>
  <c r="G30" i="28"/>
  <c r="H30" i="28" s="1"/>
  <c r="G28" i="28"/>
  <c r="H28" i="28" s="1"/>
  <c r="L28" i="28" s="1"/>
  <c r="G10" i="28"/>
  <c r="H10" i="28" s="1"/>
  <c r="G47" i="28"/>
  <c r="H47" i="28" s="1"/>
  <c r="H9" i="28"/>
  <c r="G9" i="28"/>
  <c r="G32" i="28"/>
  <c r="H32" i="28" s="1"/>
  <c r="L32" i="28" s="1"/>
  <c r="G33" i="28"/>
  <c r="H33" i="28" s="1"/>
  <c r="L33" i="28" s="1"/>
  <c r="G34" i="28"/>
  <c r="H34" i="28"/>
  <c r="G54" i="28"/>
  <c r="H54" i="28" s="1"/>
  <c r="G27" i="28"/>
  <c r="H27" i="28" s="1"/>
  <c r="L27" i="28" s="1"/>
  <c r="G45" i="28"/>
  <c r="H45" i="28" s="1"/>
  <c r="G42" i="28"/>
  <c r="H42" i="28" s="1"/>
  <c r="L42" i="28" s="1"/>
  <c r="G38" i="28"/>
  <c r="H38" i="28" s="1"/>
  <c r="L38" i="28" s="1"/>
  <c r="G36" i="28"/>
  <c r="H36" i="28" s="1"/>
  <c r="G16" i="28"/>
  <c r="H16" i="28" s="1"/>
  <c r="G24" i="28"/>
  <c r="H24" i="28" s="1"/>
  <c r="G7" i="28"/>
  <c r="H7" i="28" s="1"/>
  <c r="G26" i="28"/>
  <c r="H26" i="28" s="1"/>
  <c r="G55" i="28"/>
  <c r="H55" i="28" s="1"/>
  <c r="G11" i="28"/>
  <c r="H11" i="28" s="1"/>
  <c r="G18" i="28"/>
  <c r="H18" i="28" s="1"/>
  <c r="L18" i="28" s="1"/>
  <c r="G46" i="28"/>
  <c r="H46" i="28" s="1"/>
  <c r="G52" i="28"/>
  <c r="H52" i="28" s="1"/>
  <c r="G25" i="28"/>
  <c r="H25" i="28" s="1"/>
  <c r="G43" i="28"/>
  <c r="H43" i="28" s="1"/>
  <c r="G57" i="28"/>
  <c r="H57" i="28" s="1"/>
  <c r="L57" i="28" s="1"/>
  <c r="G23" i="28"/>
  <c r="H23" i="28" s="1"/>
  <c r="G56" i="28"/>
  <c r="H56" i="28" s="1"/>
  <c r="L56" i="28" s="1"/>
  <c r="G12" i="28"/>
  <c r="H12" i="28" s="1"/>
  <c r="G49" i="28"/>
  <c r="H49" i="28" s="1"/>
  <c r="G48" i="28"/>
  <c r="H48" i="28" s="1"/>
  <c r="L48" i="28" s="1"/>
  <c r="G39" i="28"/>
  <c r="H39" i="28" s="1"/>
  <c r="L39" i="28" s="1"/>
  <c r="G44" i="28"/>
  <c r="H44" i="28" s="1"/>
  <c r="G14" i="28"/>
  <c r="H14" i="28" s="1"/>
  <c r="G8" i="28"/>
  <c r="H8" i="28" s="1"/>
  <c r="L8" i="28" s="1"/>
  <c r="H17" i="28"/>
  <c r="G17" i="28"/>
  <c r="G20" i="28"/>
  <c r="H20" i="28"/>
  <c r="G13" i="28"/>
  <c r="H13" i="28" s="1"/>
  <c r="L13" i="28" s="1"/>
  <c r="G35" i="28"/>
  <c r="H35" i="28" s="1"/>
  <c r="L35" i="28" s="1"/>
  <c r="G51" i="28"/>
  <c r="H51" i="28" s="1"/>
  <c r="G50" i="28"/>
  <c r="H50" i="28" s="1"/>
  <c r="L50" i="28" s="1"/>
  <c r="H41" i="28"/>
  <c r="G41" i="28"/>
  <c r="G29" i="28"/>
  <c r="H29" i="28" s="1"/>
  <c r="H40" i="28"/>
  <c r="G40" i="28"/>
  <c r="G31" i="28"/>
  <c r="H31" i="28" s="1"/>
  <c r="L31" i="28" s="1"/>
  <c r="H21" i="28"/>
  <c r="G21" i="28"/>
  <c r="E58" i="28"/>
  <c r="J7" i="28"/>
  <c r="I58" i="28"/>
  <c r="M50" i="28" l="1"/>
  <c r="M13" i="28"/>
  <c r="M56" i="28"/>
  <c r="M27" i="28"/>
  <c r="M33" i="28"/>
  <c r="M37" i="28"/>
  <c r="M31" i="28"/>
  <c r="M35" i="28"/>
  <c r="M18" i="28"/>
  <c r="M8" i="28"/>
  <c r="M39" i="28"/>
  <c r="M48" i="28"/>
  <c r="M57" i="28"/>
  <c r="L7" i="28"/>
  <c r="H58" i="28"/>
  <c r="M38" i="28"/>
  <c r="M42" i="28"/>
  <c r="M32" i="28"/>
  <c r="M28" i="28"/>
  <c r="M19" i="28"/>
  <c r="M22" i="28"/>
  <c r="M15" i="28"/>
  <c r="J58" i="28"/>
  <c r="G58" i="28"/>
  <c r="M7" i="28" l="1"/>
  <c r="K4" i="28"/>
  <c r="K22" i="28" l="1"/>
  <c r="K19" i="28"/>
  <c r="K52" i="28"/>
  <c r="L52" i="28" s="1"/>
  <c r="K28" i="28"/>
  <c r="K12" i="28"/>
  <c r="L12" i="28" s="1"/>
  <c r="M12" i="28" s="1"/>
  <c r="K48" i="28"/>
  <c r="K44" i="28"/>
  <c r="L44" i="28" s="1"/>
  <c r="K34" i="28"/>
  <c r="L34" i="28" s="1"/>
  <c r="K13" i="28"/>
  <c r="K51" i="28"/>
  <c r="L51" i="28" s="1"/>
  <c r="K36" i="28"/>
  <c r="L36" i="28" s="1"/>
  <c r="K21" i="28"/>
  <c r="L21" i="28" s="1"/>
  <c r="K15" i="28"/>
  <c r="K46" i="28"/>
  <c r="L46" i="28" s="1"/>
  <c r="K30" i="28"/>
  <c r="L30" i="28" s="1"/>
  <c r="K57" i="28"/>
  <c r="K56" i="28"/>
  <c r="K9" i="28"/>
  <c r="L9" i="28" s="1"/>
  <c r="K8" i="28"/>
  <c r="K17" i="28"/>
  <c r="L17" i="28" s="1"/>
  <c r="M17" i="28" s="1"/>
  <c r="K27" i="28"/>
  <c r="K42" i="28"/>
  <c r="K41" i="28"/>
  <c r="L41" i="28" s="1"/>
  <c r="K16" i="28"/>
  <c r="L16" i="28" s="1"/>
  <c r="K24" i="28"/>
  <c r="L24" i="28" s="1"/>
  <c r="M24" i="28" s="1"/>
  <c r="K55" i="28"/>
  <c r="L55" i="28" s="1"/>
  <c r="M55" i="28" s="1"/>
  <c r="K18" i="28"/>
  <c r="K53" i="28"/>
  <c r="L53" i="28" s="1"/>
  <c r="M53" i="28" s="1"/>
  <c r="K43" i="28"/>
  <c r="L43" i="28" s="1"/>
  <c r="K23" i="28"/>
  <c r="L23" i="28" s="1"/>
  <c r="K49" i="28"/>
  <c r="L49" i="28" s="1"/>
  <c r="K39" i="28"/>
  <c r="K14" i="28"/>
  <c r="L14" i="28" s="1"/>
  <c r="K20" i="28"/>
  <c r="L20" i="28" s="1"/>
  <c r="K35" i="28"/>
  <c r="K50" i="28"/>
  <c r="K31" i="28"/>
  <c r="K26" i="28"/>
  <c r="L26" i="28" s="1"/>
  <c r="M26" i="28" s="1"/>
  <c r="K11" i="28"/>
  <c r="L11" i="28" s="1"/>
  <c r="K37" i="28"/>
  <c r="K25" i="28"/>
  <c r="L25" i="28" s="1"/>
  <c r="K10" i="28"/>
  <c r="L10" i="28" s="1"/>
  <c r="M10" i="28" s="1"/>
  <c r="K47" i="28"/>
  <c r="L47" i="28" s="1"/>
  <c r="M47" i="28" s="1"/>
  <c r="K32" i="28"/>
  <c r="K33" i="28"/>
  <c r="K54" i="28"/>
  <c r="L54" i="28" s="1"/>
  <c r="M54" i="28" s="1"/>
  <c r="K45" i="28"/>
  <c r="L45" i="28" s="1"/>
  <c r="M45" i="28" s="1"/>
  <c r="K38" i="28"/>
  <c r="K29" i="28"/>
  <c r="L29" i="28" s="1"/>
  <c r="K40" i="28"/>
  <c r="L40" i="28" s="1"/>
  <c r="K7" i="28"/>
  <c r="K58" i="28" l="1"/>
  <c r="M29" i="28"/>
  <c r="M25" i="28"/>
  <c r="M11" i="28"/>
  <c r="M14" i="28"/>
  <c r="M49" i="28"/>
  <c r="M43" i="28"/>
  <c r="M41" i="28"/>
  <c r="M30" i="28"/>
  <c r="M36" i="28"/>
  <c r="M44" i="28"/>
  <c r="M52" i="28"/>
  <c r="M40" i="28"/>
  <c r="M20" i="28"/>
  <c r="M23" i="28"/>
  <c r="M16" i="28"/>
  <c r="M9" i="28"/>
  <c r="L58" i="28"/>
  <c r="N46" i="28" s="1"/>
  <c r="M46" i="28"/>
  <c r="M21" i="28"/>
  <c r="M51" i="28"/>
  <c r="M34" i="28"/>
  <c r="N34" i="28" l="1"/>
  <c r="N51" i="28"/>
  <c r="G51" i="42" s="1"/>
  <c r="G51" i="44" s="1"/>
  <c r="N21" i="28"/>
  <c r="G46" i="42"/>
  <c r="G46" i="44" s="1"/>
  <c r="D46" i="42"/>
  <c r="D46" i="44" s="1"/>
  <c r="H46" i="42"/>
  <c r="H46" i="44" s="1"/>
  <c r="E46" i="42"/>
  <c r="E46" i="44" s="1"/>
  <c r="F46" i="42"/>
  <c r="F46" i="44" s="1"/>
  <c r="I46" i="42"/>
  <c r="I46" i="44" s="1"/>
  <c r="B46" i="42"/>
  <c r="B46" i="44" s="1"/>
  <c r="C46" i="42"/>
  <c r="C46" i="44" s="1"/>
  <c r="M58" i="28"/>
  <c r="N50" i="28"/>
  <c r="N13" i="28"/>
  <c r="N56" i="28"/>
  <c r="N55" i="28"/>
  <c r="N24" i="28"/>
  <c r="N33" i="28"/>
  <c r="N10" i="28"/>
  <c r="N37" i="28"/>
  <c r="N31" i="28"/>
  <c r="N12" i="28"/>
  <c r="N18" i="28"/>
  <c r="N26" i="28"/>
  <c r="N45" i="28"/>
  <c r="N47" i="28"/>
  <c r="N38" i="28"/>
  <c r="N42" i="28"/>
  <c r="N32" i="28"/>
  <c r="N28" i="28"/>
  <c r="N19" i="28"/>
  <c r="N15" i="28"/>
  <c r="N27" i="28"/>
  <c r="N35" i="28"/>
  <c r="N54" i="28"/>
  <c r="N53" i="28"/>
  <c r="N17" i="28"/>
  <c r="N8" i="28"/>
  <c r="N39" i="28"/>
  <c r="N48" i="28"/>
  <c r="N57" i="28"/>
  <c r="N22" i="28"/>
  <c r="N7" i="28"/>
  <c r="B7" i="42" s="1"/>
  <c r="B7" i="44" s="1"/>
  <c r="N44" i="28"/>
  <c r="N9" i="28"/>
  <c r="N16" i="28"/>
  <c r="N23" i="28"/>
  <c r="N20" i="28"/>
  <c r="N40" i="28"/>
  <c r="N52" i="28"/>
  <c r="N36" i="28"/>
  <c r="N30" i="28"/>
  <c r="N41" i="28"/>
  <c r="N43" i="28"/>
  <c r="N49" i="28"/>
  <c r="N14" i="28"/>
  <c r="N11" i="28"/>
  <c r="N25" i="28"/>
  <c r="N29" i="28"/>
  <c r="J46" i="44" l="1"/>
  <c r="D21" i="42"/>
  <c r="D21" i="44" s="1"/>
  <c r="F34" i="42"/>
  <c r="F34" i="44" s="1"/>
  <c r="H51" i="42"/>
  <c r="H51" i="44" s="1"/>
  <c r="I51" i="42"/>
  <c r="I51" i="44" s="1"/>
  <c r="B21" i="42"/>
  <c r="B21" i="44" s="1"/>
  <c r="B34" i="42"/>
  <c r="B34" i="44" s="1"/>
  <c r="F21" i="42"/>
  <c r="F21" i="44" s="1"/>
  <c r="E34" i="42"/>
  <c r="E34" i="44" s="1"/>
  <c r="C51" i="42"/>
  <c r="C51" i="44" s="1"/>
  <c r="E51" i="42"/>
  <c r="E51" i="44" s="1"/>
  <c r="E21" i="42"/>
  <c r="E21" i="44" s="1"/>
  <c r="H21" i="42"/>
  <c r="H21" i="44" s="1"/>
  <c r="H34" i="42"/>
  <c r="H34" i="44" s="1"/>
  <c r="I34" i="42"/>
  <c r="I34" i="44" s="1"/>
  <c r="C21" i="42"/>
  <c r="C21" i="44" s="1"/>
  <c r="I21" i="42"/>
  <c r="I21" i="44" s="1"/>
  <c r="G21" i="42"/>
  <c r="G21" i="44" s="1"/>
  <c r="C34" i="42"/>
  <c r="C34" i="44" s="1"/>
  <c r="G34" i="42"/>
  <c r="G34" i="44" s="1"/>
  <c r="D34" i="42"/>
  <c r="D34" i="44" s="1"/>
  <c r="B51" i="42"/>
  <c r="B51" i="44" s="1"/>
  <c r="D51" i="42"/>
  <c r="D51" i="44" s="1"/>
  <c r="F51" i="42"/>
  <c r="F51" i="44" s="1"/>
  <c r="J46" i="42"/>
  <c r="D25" i="42"/>
  <c r="D25" i="44" s="1"/>
  <c r="F25" i="42"/>
  <c r="F25" i="44" s="1"/>
  <c r="G25" i="42"/>
  <c r="G25" i="44" s="1"/>
  <c r="H25" i="42"/>
  <c r="H25" i="44" s="1"/>
  <c r="E25" i="42"/>
  <c r="E25" i="44" s="1"/>
  <c r="I25" i="42"/>
  <c r="I25" i="44" s="1"/>
  <c r="C25" i="42"/>
  <c r="C25" i="44" s="1"/>
  <c r="B25" i="42"/>
  <c r="B25" i="44" s="1"/>
  <c r="D14" i="42"/>
  <c r="D14" i="44" s="1"/>
  <c r="H14" i="42"/>
  <c r="H14" i="44" s="1"/>
  <c r="G14" i="42"/>
  <c r="G14" i="44" s="1"/>
  <c r="E14" i="42"/>
  <c r="E14" i="44" s="1"/>
  <c r="F14" i="42"/>
  <c r="F14" i="44" s="1"/>
  <c r="I14" i="42"/>
  <c r="I14" i="44" s="1"/>
  <c r="C14" i="42"/>
  <c r="C14" i="44" s="1"/>
  <c r="B14" i="42"/>
  <c r="B14" i="44" s="1"/>
  <c r="F43" i="42"/>
  <c r="F43" i="44" s="1"/>
  <c r="G43" i="42"/>
  <c r="G43" i="44" s="1"/>
  <c r="H43" i="42"/>
  <c r="H43" i="44" s="1"/>
  <c r="I43" i="42"/>
  <c r="I43" i="44" s="1"/>
  <c r="D43" i="42"/>
  <c r="D43" i="44" s="1"/>
  <c r="E43" i="42"/>
  <c r="E43" i="44" s="1"/>
  <c r="C43" i="42"/>
  <c r="C43" i="44" s="1"/>
  <c r="B43" i="42"/>
  <c r="B43" i="44" s="1"/>
  <c r="I30" i="42"/>
  <c r="I30" i="44" s="1"/>
  <c r="D30" i="42"/>
  <c r="D30" i="44" s="1"/>
  <c r="H30" i="42"/>
  <c r="H30" i="44" s="1"/>
  <c r="E30" i="42"/>
  <c r="E30" i="44" s="1"/>
  <c r="G30" i="42"/>
  <c r="G30" i="44" s="1"/>
  <c r="F30" i="42"/>
  <c r="F30" i="44" s="1"/>
  <c r="C30" i="42"/>
  <c r="C30" i="44" s="1"/>
  <c r="B30" i="42"/>
  <c r="B30" i="44" s="1"/>
  <c r="I52" i="42"/>
  <c r="I52" i="44" s="1"/>
  <c r="F52" i="42"/>
  <c r="F52" i="44" s="1"/>
  <c r="G52" i="42"/>
  <c r="G52" i="44" s="1"/>
  <c r="H52" i="42"/>
  <c r="H52" i="44" s="1"/>
  <c r="E52" i="42"/>
  <c r="E52" i="44" s="1"/>
  <c r="D52" i="42"/>
  <c r="D52" i="44" s="1"/>
  <c r="C52" i="42"/>
  <c r="C52" i="44" s="1"/>
  <c r="B52" i="42"/>
  <c r="B52" i="44" s="1"/>
  <c r="H20" i="42"/>
  <c r="H20" i="44" s="1"/>
  <c r="G20" i="42"/>
  <c r="G20" i="44" s="1"/>
  <c r="D20" i="42"/>
  <c r="D20" i="44" s="1"/>
  <c r="I20" i="42"/>
  <c r="I20" i="44" s="1"/>
  <c r="F20" i="42"/>
  <c r="F20" i="44" s="1"/>
  <c r="E20" i="42"/>
  <c r="E20" i="44" s="1"/>
  <c r="C20" i="42"/>
  <c r="C20" i="44" s="1"/>
  <c r="B20" i="42"/>
  <c r="B20" i="44" s="1"/>
  <c r="F16" i="42"/>
  <c r="F16" i="44" s="1"/>
  <c r="G16" i="42"/>
  <c r="G16" i="44" s="1"/>
  <c r="D16" i="42"/>
  <c r="D16" i="44" s="1"/>
  <c r="E16" i="42"/>
  <c r="E16" i="44" s="1"/>
  <c r="I16" i="42"/>
  <c r="I16" i="44" s="1"/>
  <c r="H16" i="42"/>
  <c r="H16" i="44" s="1"/>
  <c r="C16" i="42"/>
  <c r="C16" i="44" s="1"/>
  <c r="B16" i="42"/>
  <c r="B16" i="44" s="1"/>
  <c r="D44" i="42"/>
  <c r="D44" i="44" s="1"/>
  <c r="F44" i="42"/>
  <c r="F44" i="44" s="1"/>
  <c r="H44" i="42"/>
  <c r="H44" i="44" s="1"/>
  <c r="E44" i="42"/>
  <c r="E44" i="44" s="1"/>
  <c r="G44" i="42"/>
  <c r="G44" i="44" s="1"/>
  <c r="I44" i="42"/>
  <c r="I44" i="44" s="1"/>
  <c r="B44" i="42"/>
  <c r="B44" i="44" s="1"/>
  <c r="C44" i="42"/>
  <c r="C44" i="44" s="1"/>
  <c r="D22" i="42"/>
  <c r="D22" i="44" s="1"/>
  <c r="H22" i="42"/>
  <c r="H22" i="44" s="1"/>
  <c r="E22" i="42"/>
  <c r="E22" i="44" s="1"/>
  <c r="F22" i="42"/>
  <c r="F22" i="44" s="1"/>
  <c r="I22" i="42"/>
  <c r="I22" i="44" s="1"/>
  <c r="G22" i="42"/>
  <c r="G22" i="44" s="1"/>
  <c r="C22" i="42"/>
  <c r="C22" i="44" s="1"/>
  <c r="B22" i="42"/>
  <c r="B22" i="44" s="1"/>
  <c r="E48" i="42"/>
  <c r="E48" i="44" s="1"/>
  <c r="D48" i="42"/>
  <c r="D48" i="44" s="1"/>
  <c r="F48" i="42"/>
  <c r="F48" i="44" s="1"/>
  <c r="H48" i="42"/>
  <c r="H48" i="44" s="1"/>
  <c r="I48" i="42"/>
  <c r="I48" i="44" s="1"/>
  <c r="G48" i="42"/>
  <c r="G48" i="44" s="1"/>
  <c r="C48" i="42"/>
  <c r="C48" i="44" s="1"/>
  <c r="B48" i="42"/>
  <c r="B48" i="44" s="1"/>
  <c r="D8" i="42"/>
  <c r="D8" i="44" s="1"/>
  <c r="H8" i="42"/>
  <c r="H8" i="44" s="1"/>
  <c r="E8" i="42"/>
  <c r="E8" i="44" s="1"/>
  <c r="F8" i="42"/>
  <c r="F8" i="44" s="1"/>
  <c r="I8" i="42"/>
  <c r="I8" i="44" s="1"/>
  <c r="G8" i="42"/>
  <c r="G8" i="44" s="1"/>
  <c r="B8" i="42"/>
  <c r="B8" i="44" s="1"/>
  <c r="C8" i="42"/>
  <c r="C8" i="44" s="1"/>
  <c r="D53" i="42"/>
  <c r="D53" i="44" s="1"/>
  <c r="E53" i="42"/>
  <c r="E53" i="44" s="1"/>
  <c r="F53" i="42"/>
  <c r="F53" i="44" s="1"/>
  <c r="H53" i="42"/>
  <c r="H53" i="44" s="1"/>
  <c r="I53" i="42"/>
  <c r="I53" i="44" s="1"/>
  <c r="G53" i="42"/>
  <c r="G53" i="44" s="1"/>
  <c r="C53" i="42"/>
  <c r="C53" i="44" s="1"/>
  <c r="B53" i="42"/>
  <c r="B53" i="44" s="1"/>
  <c r="H35" i="42"/>
  <c r="H35" i="44" s="1"/>
  <c r="G35" i="42"/>
  <c r="G35" i="44" s="1"/>
  <c r="E35" i="42"/>
  <c r="E35" i="44" s="1"/>
  <c r="D35" i="42"/>
  <c r="D35" i="44" s="1"/>
  <c r="I35" i="42"/>
  <c r="I35" i="44" s="1"/>
  <c r="F35" i="42"/>
  <c r="F35" i="44" s="1"/>
  <c r="C35" i="42"/>
  <c r="C35" i="44" s="1"/>
  <c r="B35" i="42"/>
  <c r="B35" i="44" s="1"/>
  <c r="D15" i="42"/>
  <c r="D15" i="44" s="1"/>
  <c r="F15" i="42"/>
  <c r="F15" i="44" s="1"/>
  <c r="E15" i="42"/>
  <c r="E15" i="44" s="1"/>
  <c r="I15" i="42"/>
  <c r="I15" i="44" s="1"/>
  <c r="G15" i="42"/>
  <c r="G15" i="44" s="1"/>
  <c r="H15" i="42"/>
  <c r="H15" i="44" s="1"/>
  <c r="C15" i="42"/>
  <c r="C15" i="44" s="1"/>
  <c r="B15" i="42"/>
  <c r="B15" i="44" s="1"/>
  <c r="D28" i="42"/>
  <c r="D28" i="44" s="1"/>
  <c r="H28" i="42"/>
  <c r="H28" i="44" s="1"/>
  <c r="I28" i="42"/>
  <c r="I28" i="44" s="1"/>
  <c r="F28" i="42"/>
  <c r="F28" i="44" s="1"/>
  <c r="E28" i="42"/>
  <c r="E28" i="44" s="1"/>
  <c r="G28" i="42"/>
  <c r="G28" i="44" s="1"/>
  <c r="C28" i="42"/>
  <c r="C28" i="44" s="1"/>
  <c r="B28" i="42"/>
  <c r="B28" i="44" s="1"/>
  <c r="I42" i="42"/>
  <c r="I42" i="44" s="1"/>
  <c r="D42" i="42"/>
  <c r="D42" i="44" s="1"/>
  <c r="E42" i="42"/>
  <c r="E42" i="44" s="1"/>
  <c r="H42" i="42"/>
  <c r="H42" i="44" s="1"/>
  <c r="F42" i="42"/>
  <c r="F42" i="44" s="1"/>
  <c r="G42" i="42"/>
  <c r="G42" i="44" s="1"/>
  <c r="C42" i="42"/>
  <c r="C42" i="44" s="1"/>
  <c r="B42" i="42"/>
  <c r="B42" i="44" s="1"/>
  <c r="G47" i="42"/>
  <c r="G47" i="44" s="1"/>
  <c r="F47" i="42"/>
  <c r="F47" i="44" s="1"/>
  <c r="H47" i="42"/>
  <c r="H47" i="44" s="1"/>
  <c r="D47" i="42"/>
  <c r="D47" i="44" s="1"/>
  <c r="E47" i="42"/>
  <c r="E47" i="44" s="1"/>
  <c r="I47" i="42"/>
  <c r="I47" i="44" s="1"/>
  <c r="C47" i="42"/>
  <c r="C47" i="44" s="1"/>
  <c r="B47" i="42"/>
  <c r="B47" i="44" s="1"/>
  <c r="I26" i="42"/>
  <c r="I26" i="44" s="1"/>
  <c r="F26" i="42"/>
  <c r="F26" i="44" s="1"/>
  <c r="H26" i="42"/>
  <c r="H26" i="44" s="1"/>
  <c r="D26" i="42"/>
  <c r="D26" i="44" s="1"/>
  <c r="E26" i="42"/>
  <c r="E26" i="44" s="1"/>
  <c r="G26" i="42"/>
  <c r="G26" i="44" s="1"/>
  <c r="C26" i="42"/>
  <c r="C26" i="44" s="1"/>
  <c r="B26" i="42"/>
  <c r="B26" i="44" s="1"/>
  <c r="G12" i="42"/>
  <c r="G12" i="44" s="1"/>
  <c r="H12" i="42"/>
  <c r="H12" i="44" s="1"/>
  <c r="D12" i="42"/>
  <c r="D12" i="44" s="1"/>
  <c r="F12" i="42"/>
  <c r="F12" i="44" s="1"/>
  <c r="E12" i="42"/>
  <c r="E12" i="44" s="1"/>
  <c r="I12" i="42"/>
  <c r="I12" i="44" s="1"/>
  <c r="C12" i="42"/>
  <c r="C12" i="44" s="1"/>
  <c r="B12" i="42"/>
  <c r="B12" i="44" s="1"/>
  <c r="H37" i="42"/>
  <c r="H37" i="44" s="1"/>
  <c r="I37" i="42"/>
  <c r="I37" i="44" s="1"/>
  <c r="F37" i="42"/>
  <c r="F37" i="44" s="1"/>
  <c r="G37" i="42"/>
  <c r="G37" i="44" s="1"/>
  <c r="E37" i="42"/>
  <c r="E37" i="44" s="1"/>
  <c r="D37" i="42"/>
  <c r="D37" i="44" s="1"/>
  <c r="B37" i="42"/>
  <c r="B37" i="44" s="1"/>
  <c r="C37" i="42"/>
  <c r="C37" i="44" s="1"/>
  <c r="H33" i="42"/>
  <c r="H33" i="44" s="1"/>
  <c r="D33" i="42"/>
  <c r="D33" i="44" s="1"/>
  <c r="F33" i="42"/>
  <c r="F33" i="44" s="1"/>
  <c r="E33" i="42"/>
  <c r="E33" i="44" s="1"/>
  <c r="G33" i="42"/>
  <c r="G33" i="44" s="1"/>
  <c r="I33" i="42"/>
  <c r="I33" i="44" s="1"/>
  <c r="C33" i="42"/>
  <c r="C33" i="44" s="1"/>
  <c r="B33" i="42"/>
  <c r="B33" i="44" s="1"/>
  <c r="H55" i="42"/>
  <c r="H55" i="44" s="1"/>
  <c r="D55" i="42"/>
  <c r="D55" i="44" s="1"/>
  <c r="E55" i="42"/>
  <c r="E55" i="44" s="1"/>
  <c r="G55" i="42"/>
  <c r="G55" i="44" s="1"/>
  <c r="I55" i="42"/>
  <c r="I55" i="44" s="1"/>
  <c r="F55" i="42"/>
  <c r="F55" i="44" s="1"/>
  <c r="C55" i="42"/>
  <c r="C55" i="44" s="1"/>
  <c r="B55" i="42"/>
  <c r="B55" i="44" s="1"/>
  <c r="D13" i="42"/>
  <c r="D13" i="44" s="1"/>
  <c r="H13" i="42"/>
  <c r="H13" i="44" s="1"/>
  <c r="E13" i="42"/>
  <c r="E13" i="44" s="1"/>
  <c r="I13" i="42"/>
  <c r="I13" i="44" s="1"/>
  <c r="G13" i="42"/>
  <c r="G13" i="44" s="1"/>
  <c r="F13" i="42"/>
  <c r="F13" i="44" s="1"/>
  <c r="C13" i="42"/>
  <c r="C13" i="44" s="1"/>
  <c r="B13" i="42"/>
  <c r="B13" i="44" s="1"/>
  <c r="H29" i="42"/>
  <c r="H29" i="44" s="1"/>
  <c r="I29" i="42"/>
  <c r="I29" i="44" s="1"/>
  <c r="D29" i="42"/>
  <c r="D29" i="44" s="1"/>
  <c r="E29" i="42"/>
  <c r="E29" i="44" s="1"/>
  <c r="F29" i="42"/>
  <c r="F29" i="44" s="1"/>
  <c r="G29" i="42"/>
  <c r="G29" i="44" s="1"/>
  <c r="B29" i="42"/>
  <c r="B29" i="44" s="1"/>
  <c r="C29" i="42"/>
  <c r="C29" i="44" s="1"/>
  <c r="D11" i="42"/>
  <c r="D11" i="44" s="1"/>
  <c r="H11" i="42"/>
  <c r="H11" i="44" s="1"/>
  <c r="G11" i="42"/>
  <c r="G11" i="44" s="1"/>
  <c r="E11" i="42"/>
  <c r="E11" i="44" s="1"/>
  <c r="I11" i="42"/>
  <c r="I11" i="44" s="1"/>
  <c r="F11" i="42"/>
  <c r="F11" i="44" s="1"/>
  <c r="C11" i="42"/>
  <c r="C11" i="44" s="1"/>
  <c r="B11" i="42"/>
  <c r="B11" i="44" s="1"/>
  <c r="D49" i="42"/>
  <c r="D49" i="44" s="1"/>
  <c r="H49" i="42"/>
  <c r="H49" i="44" s="1"/>
  <c r="E49" i="42"/>
  <c r="E49" i="44" s="1"/>
  <c r="G49" i="42"/>
  <c r="G49" i="44" s="1"/>
  <c r="I49" i="42"/>
  <c r="I49" i="44" s="1"/>
  <c r="F49" i="42"/>
  <c r="F49" i="44" s="1"/>
  <c r="B49" i="42"/>
  <c r="B49" i="44" s="1"/>
  <c r="C49" i="42"/>
  <c r="C49" i="44" s="1"/>
  <c r="D41" i="42"/>
  <c r="D41" i="44" s="1"/>
  <c r="H41" i="42"/>
  <c r="H41" i="44" s="1"/>
  <c r="F41" i="42"/>
  <c r="F41" i="44" s="1"/>
  <c r="G41" i="42"/>
  <c r="G41" i="44" s="1"/>
  <c r="E41" i="42"/>
  <c r="E41" i="44" s="1"/>
  <c r="I41" i="42"/>
  <c r="I41" i="44" s="1"/>
  <c r="B41" i="42"/>
  <c r="B41" i="44" s="1"/>
  <c r="C41" i="42"/>
  <c r="C41" i="44" s="1"/>
  <c r="I36" i="42"/>
  <c r="I36" i="44" s="1"/>
  <c r="H36" i="42"/>
  <c r="H36" i="44" s="1"/>
  <c r="F36" i="42"/>
  <c r="F36" i="44" s="1"/>
  <c r="E36" i="42"/>
  <c r="E36" i="44" s="1"/>
  <c r="G36" i="42"/>
  <c r="G36" i="44" s="1"/>
  <c r="D36" i="42"/>
  <c r="D36" i="44" s="1"/>
  <c r="B36" i="42"/>
  <c r="B36" i="44" s="1"/>
  <c r="C36" i="42"/>
  <c r="C36" i="44" s="1"/>
  <c r="F40" i="42"/>
  <c r="F40" i="44" s="1"/>
  <c r="D40" i="42"/>
  <c r="D40" i="44" s="1"/>
  <c r="H40" i="42"/>
  <c r="H40" i="44" s="1"/>
  <c r="E40" i="42"/>
  <c r="E40" i="44" s="1"/>
  <c r="I40" i="42"/>
  <c r="I40" i="44" s="1"/>
  <c r="G40" i="42"/>
  <c r="G40" i="44" s="1"/>
  <c r="C40" i="42"/>
  <c r="C40" i="44" s="1"/>
  <c r="B40" i="42"/>
  <c r="B40" i="44" s="1"/>
  <c r="G23" i="42"/>
  <c r="G23" i="44" s="1"/>
  <c r="F23" i="42"/>
  <c r="F23" i="44" s="1"/>
  <c r="H23" i="42"/>
  <c r="H23" i="44" s="1"/>
  <c r="D23" i="42"/>
  <c r="D23" i="44" s="1"/>
  <c r="I23" i="42"/>
  <c r="I23" i="44" s="1"/>
  <c r="E23" i="42"/>
  <c r="E23" i="44" s="1"/>
  <c r="C23" i="42"/>
  <c r="C23" i="44" s="1"/>
  <c r="B23" i="42"/>
  <c r="B23" i="44" s="1"/>
  <c r="D9" i="42"/>
  <c r="D9" i="44" s="1"/>
  <c r="H9" i="42"/>
  <c r="H9" i="44" s="1"/>
  <c r="G9" i="42"/>
  <c r="G9" i="44" s="1"/>
  <c r="E9" i="42"/>
  <c r="E9" i="44" s="1"/>
  <c r="I9" i="42"/>
  <c r="I9" i="44" s="1"/>
  <c r="F9" i="42"/>
  <c r="F9" i="44" s="1"/>
  <c r="C9" i="42"/>
  <c r="C9" i="44" s="1"/>
  <c r="B9" i="42"/>
  <c r="B9" i="44" s="1"/>
  <c r="D7" i="42"/>
  <c r="D7" i="44" s="1"/>
  <c r="N58" i="28"/>
  <c r="I7" i="42"/>
  <c r="I7" i="44" s="1"/>
  <c r="F7" i="42"/>
  <c r="F7" i="44" s="1"/>
  <c r="G7" i="42"/>
  <c r="G7" i="44" s="1"/>
  <c r="H7" i="42"/>
  <c r="H7" i="44" s="1"/>
  <c r="E7" i="42"/>
  <c r="E7" i="44" s="1"/>
  <c r="C7" i="42"/>
  <c r="C7" i="44" s="1"/>
  <c r="I57" i="42"/>
  <c r="I57" i="44" s="1"/>
  <c r="G57" i="42"/>
  <c r="G57" i="44" s="1"/>
  <c r="H57" i="42"/>
  <c r="H57" i="44" s="1"/>
  <c r="D57" i="42"/>
  <c r="D57" i="44" s="1"/>
  <c r="E57" i="42"/>
  <c r="E57" i="44" s="1"/>
  <c r="F57" i="42"/>
  <c r="F57" i="44" s="1"/>
  <c r="B57" i="42"/>
  <c r="B57" i="44" s="1"/>
  <c r="C57" i="42"/>
  <c r="C57" i="44" s="1"/>
  <c r="D39" i="42"/>
  <c r="D39" i="44" s="1"/>
  <c r="H39" i="42"/>
  <c r="H39" i="44" s="1"/>
  <c r="I39" i="42"/>
  <c r="I39" i="44" s="1"/>
  <c r="E39" i="42"/>
  <c r="E39" i="44" s="1"/>
  <c r="G39" i="42"/>
  <c r="G39" i="44" s="1"/>
  <c r="F39" i="42"/>
  <c r="F39" i="44" s="1"/>
  <c r="C39" i="42"/>
  <c r="C39" i="44" s="1"/>
  <c r="B39" i="42"/>
  <c r="B39" i="44" s="1"/>
  <c r="H17" i="42"/>
  <c r="H17" i="44" s="1"/>
  <c r="D17" i="42"/>
  <c r="D17" i="44" s="1"/>
  <c r="I17" i="42"/>
  <c r="I17" i="44" s="1"/>
  <c r="F17" i="42"/>
  <c r="F17" i="44" s="1"/>
  <c r="E17" i="42"/>
  <c r="E17" i="44" s="1"/>
  <c r="G17" i="42"/>
  <c r="G17" i="44" s="1"/>
  <c r="C17" i="42"/>
  <c r="C17" i="44" s="1"/>
  <c r="B17" i="42"/>
  <c r="B17" i="44" s="1"/>
  <c r="D54" i="42"/>
  <c r="D54" i="44" s="1"/>
  <c r="H54" i="42"/>
  <c r="H54" i="44" s="1"/>
  <c r="I54" i="42"/>
  <c r="I54" i="44" s="1"/>
  <c r="G54" i="42"/>
  <c r="G54" i="44" s="1"/>
  <c r="E54" i="42"/>
  <c r="E54" i="44" s="1"/>
  <c r="F54" i="42"/>
  <c r="F54" i="44" s="1"/>
  <c r="C54" i="42"/>
  <c r="C54" i="44" s="1"/>
  <c r="B54" i="42"/>
  <c r="B54" i="44" s="1"/>
  <c r="H27" i="42"/>
  <c r="H27" i="44" s="1"/>
  <c r="E27" i="42"/>
  <c r="E27" i="44" s="1"/>
  <c r="D27" i="42"/>
  <c r="D27" i="44" s="1"/>
  <c r="F27" i="42"/>
  <c r="F27" i="44" s="1"/>
  <c r="G27" i="42"/>
  <c r="G27" i="44" s="1"/>
  <c r="I27" i="42"/>
  <c r="I27" i="44" s="1"/>
  <c r="C27" i="42"/>
  <c r="C27" i="44" s="1"/>
  <c r="B27" i="42"/>
  <c r="B27" i="44" s="1"/>
  <c r="D19" i="42"/>
  <c r="D19" i="44" s="1"/>
  <c r="H19" i="42"/>
  <c r="H19" i="44" s="1"/>
  <c r="E19" i="42"/>
  <c r="E19" i="44" s="1"/>
  <c r="I19" i="42"/>
  <c r="I19" i="44" s="1"/>
  <c r="G19" i="42"/>
  <c r="G19" i="44" s="1"/>
  <c r="F19" i="42"/>
  <c r="F19" i="44" s="1"/>
  <c r="B19" i="42"/>
  <c r="B19" i="44" s="1"/>
  <c r="C19" i="42"/>
  <c r="C19" i="44" s="1"/>
  <c r="D32" i="42"/>
  <c r="D32" i="44" s="1"/>
  <c r="H32" i="42"/>
  <c r="H32" i="44" s="1"/>
  <c r="G32" i="42"/>
  <c r="G32" i="44" s="1"/>
  <c r="E32" i="42"/>
  <c r="E32" i="44" s="1"/>
  <c r="F32" i="42"/>
  <c r="F32" i="44" s="1"/>
  <c r="I32" i="42"/>
  <c r="I32" i="44" s="1"/>
  <c r="B32" i="42"/>
  <c r="B32" i="44" s="1"/>
  <c r="C32" i="42"/>
  <c r="C32" i="44" s="1"/>
  <c r="H38" i="42"/>
  <c r="H38" i="44" s="1"/>
  <c r="I38" i="42"/>
  <c r="I38" i="44" s="1"/>
  <c r="D38" i="42"/>
  <c r="D38" i="44" s="1"/>
  <c r="E38" i="42"/>
  <c r="E38" i="44" s="1"/>
  <c r="F38" i="42"/>
  <c r="F38" i="44" s="1"/>
  <c r="G38" i="42"/>
  <c r="G38" i="44" s="1"/>
  <c r="B38" i="42"/>
  <c r="B38" i="44" s="1"/>
  <c r="C38" i="42"/>
  <c r="C38" i="44" s="1"/>
  <c r="D45" i="42"/>
  <c r="D45" i="44" s="1"/>
  <c r="E45" i="42"/>
  <c r="E45" i="44" s="1"/>
  <c r="I45" i="42"/>
  <c r="I45" i="44" s="1"/>
  <c r="F45" i="42"/>
  <c r="F45" i="44" s="1"/>
  <c r="G45" i="42"/>
  <c r="G45" i="44" s="1"/>
  <c r="H45" i="42"/>
  <c r="H45" i="44" s="1"/>
  <c r="B45" i="42"/>
  <c r="B45" i="44" s="1"/>
  <c r="C45" i="42"/>
  <c r="C45" i="44" s="1"/>
  <c r="F18" i="42"/>
  <c r="F18" i="44" s="1"/>
  <c r="H18" i="42"/>
  <c r="H18" i="44" s="1"/>
  <c r="G18" i="42"/>
  <c r="G18" i="44" s="1"/>
  <c r="D18" i="42"/>
  <c r="D18" i="44" s="1"/>
  <c r="E18" i="42"/>
  <c r="E18" i="44" s="1"/>
  <c r="I18" i="42"/>
  <c r="I18" i="44" s="1"/>
  <c r="C18" i="42"/>
  <c r="C18" i="44" s="1"/>
  <c r="B18" i="42"/>
  <c r="B18" i="44" s="1"/>
  <c r="H31" i="42"/>
  <c r="H31" i="44" s="1"/>
  <c r="D31" i="42"/>
  <c r="D31" i="44" s="1"/>
  <c r="E31" i="42"/>
  <c r="E31" i="44" s="1"/>
  <c r="I31" i="42"/>
  <c r="I31" i="44" s="1"/>
  <c r="G31" i="42"/>
  <c r="G31" i="44" s="1"/>
  <c r="F31" i="42"/>
  <c r="F31" i="44" s="1"/>
  <c r="C31" i="42"/>
  <c r="C31" i="44" s="1"/>
  <c r="B31" i="42"/>
  <c r="B31" i="44" s="1"/>
  <c r="D10" i="42"/>
  <c r="D10" i="44" s="1"/>
  <c r="H10" i="42"/>
  <c r="H10" i="44" s="1"/>
  <c r="E10" i="42"/>
  <c r="E10" i="44" s="1"/>
  <c r="G10" i="42"/>
  <c r="G10" i="44" s="1"/>
  <c r="I10" i="42"/>
  <c r="I10" i="44" s="1"/>
  <c r="F10" i="42"/>
  <c r="F10" i="44" s="1"/>
  <c r="C10" i="42"/>
  <c r="C10" i="44" s="1"/>
  <c r="B10" i="42"/>
  <c r="B10" i="44" s="1"/>
  <c r="D24" i="42"/>
  <c r="D24" i="44" s="1"/>
  <c r="H24" i="42"/>
  <c r="H24" i="44" s="1"/>
  <c r="F24" i="42"/>
  <c r="F24" i="44" s="1"/>
  <c r="E24" i="42"/>
  <c r="E24" i="44" s="1"/>
  <c r="I24" i="42"/>
  <c r="I24" i="44" s="1"/>
  <c r="G24" i="42"/>
  <c r="G24" i="44" s="1"/>
  <c r="C24" i="42"/>
  <c r="C24" i="44" s="1"/>
  <c r="B24" i="42"/>
  <c r="B24" i="44" s="1"/>
  <c r="D56" i="42"/>
  <c r="D56" i="44" s="1"/>
  <c r="G56" i="42"/>
  <c r="G56" i="44" s="1"/>
  <c r="E56" i="42"/>
  <c r="E56" i="44" s="1"/>
  <c r="I56" i="42"/>
  <c r="I56" i="44" s="1"/>
  <c r="F56" i="42"/>
  <c r="F56" i="44" s="1"/>
  <c r="H56" i="42"/>
  <c r="H56" i="44" s="1"/>
  <c r="B56" i="42"/>
  <c r="B56" i="44" s="1"/>
  <c r="C56" i="42"/>
  <c r="C56" i="44" s="1"/>
  <c r="D50" i="42"/>
  <c r="D50" i="44" s="1"/>
  <c r="H50" i="42"/>
  <c r="H50" i="44" s="1"/>
  <c r="I50" i="42"/>
  <c r="I50" i="44" s="1"/>
  <c r="G50" i="42"/>
  <c r="G50" i="44" s="1"/>
  <c r="E50" i="42"/>
  <c r="E50" i="44" s="1"/>
  <c r="F50" i="42"/>
  <c r="F50" i="44" s="1"/>
  <c r="C50" i="42"/>
  <c r="C50" i="44" s="1"/>
  <c r="B50" i="42"/>
  <c r="B50" i="44" s="1"/>
  <c r="J50" i="44" l="1"/>
  <c r="J24" i="44"/>
  <c r="J10" i="44"/>
  <c r="J31" i="44"/>
  <c r="J18" i="44"/>
  <c r="J27" i="44"/>
  <c r="J54" i="44"/>
  <c r="J17" i="44"/>
  <c r="J39" i="44"/>
  <c r="J9" i="44"/>
  <c r="J23" i="44"/>
  <c r="J40" i="44"/>
  <c r="J11" i="44"/>
  <c r="J13" i="44"/>
  <c r="J55" i="44"/>
  <c r="J33" i="44"/>
  <c r="J12" i="44"/>
  <c r="J26" i="44"/>
  <c r="J47" i="44"/>
  <c r="J42" i="44"/>
  <c r="J28" i="44"/>
  <c r="J15" i="44"/>
  <c r="J35" i="44"/>
  <c r="J53" i="44"/>
  <c r="J48" i="44"/>
  <c r="J22" i="44"/>
  <c r="J16" i="44"/>
  <c r="J20" i="44"/>
  <c r="J52" i="44"/>
  <c r="J30" i="44"/>
  <c r="J43" i="44"/>
  <c r="J14" i="44"/>
  <c r="J25" i="44"/>
  <c r="J7" i="44"/>
  <c r="C58" i="44"/>
  <c r="H58" i="44"/>
  <c r="F58" i="44"/>
  <c r="J34" i="44"/>
  <c r="J56" i="44"/>
  <c r="J45" i="44"/>
  <c r="J38" i="44"/>
  <c r="J32" i="44"/>
  <c r="J19" i="44"/>
  <c r="J57" i="44"/>
  <c r="E58" i="44"/>
  <c r="G58" i="44"/>
  <c r="I58" i="44"/>
  <c r="D58" i="44"/>
  <c r="J36" i="44"/>
  <c r="J41" i="44"/>
  <c r="J49" i="44"/>
  <c r="J29" i="44"/>
  <c r="J37" i="44"/>
  <c r="J8" i="44"/>
  <c r="B58" i="44"/>
  <c r="J44" i="44"/>
  <c r="J51" i="44"/>
  <c r="J21" i="44"/>
  <c r="J34" i="42"/>
  <c r="J21" i="42"/>
  <c r="J51" i="42"/>
  <c r="J50" i="42"/>
  <c r="J24" i="42"/>
  <c r="J10" i="42"/>
  <c r="J31" i="42"/>
  <c r="J18" i="42"/>
  <c r="J27" i="42"/>
  <c r="J54" i="42"/>
  <c r="J17" i="42"/>
  <c r="J39" i="42"/>
  <c r="J36" i="42"/>
  <c r="J41" i="42"/>
  <c r="J49" i="42"/>
  <c r="J29" i="42"/>
  <c r="J37" i="42"/>
  <c r="J8" i="42"/>
  <c r="J44" i="42"/>
  <c r="D58" i="42"/>
  <c r="B58" i="42"/>
  <c r="J7" i="42"/>
  <c r="E58" i="42"/>
  <c r="I58" i="42"/>
  <c r="J56" i="42"/>
  <c r="J45" i="42"/>
  <c r="J38" i="42"/>
  <c r="J32" i="42"/>
  <c r="J19" i="42"/>
  <c r="J57" i="42"/>
  <c r="C58" i="42"/>
  <c r="H58" i="42"/>
  <c r="F58" i="42"/>
  <c r="J9" i="42"/>
  <c r="J23" i="42"/>
  <c r="J40" i="42"/>
  <c r="J11" i="42"/>
  <c r="J13" i="42"/>
  <c r="J55" i="42"/>
  <c r="J33" i="42"/>
  <c r="J12" i="42"/>
  <c r="J26" i="42"/>
  <c r="J47" i="42"/>
  <c r="J42" i="42"/>
  <c r="J28" i="42"/>
  <c r="J15" i="42"/>
  <c r="J35" i="42"/>
  <c r="J53" i="42"/>
  <c r="G58" i="42"/>
  <c r="J48" i="42"/>
  <c r="J22" i="42"/>
  <c r="J16" i="42"/>
  <c r="J20" i="42"/>
  <c r="J52" i="42"/>
  <c r="J30" i="42"/>
  <c r="J43" i="42"/>
  <c r="J14" i="42"/>
  <c r="J25" i="42"/>
  <c r="J58" i="44" l="1"/>
  <c r="J58" i="42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<sst xmlns="http://schemas.openxmlformats.org/spreadsheetml/2006/main" count="549" uniqueCount="222">
  <si>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</si>
  <si>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</si>
  <si>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</si>
  <si>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</si>
  <si>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</si>
  <si>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</si>
  <si>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</si>
  <si>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</si>
  <si>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</si>
  <si>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</si>
  <si>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</si>
  <si>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</si>
  <si>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</si>
  <si>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</si>
  <si>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</si>
  <si>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</si>
  <si>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</si>
  <si>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</si>
  <si>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</si>
  <si>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</si>
  <si>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</si>
  <si>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</si>
  <si>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</si>
  <si>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</si>
  <si>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</si>
  <si>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</si>
  <si>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</si>
  <si>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</si>
  <si>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</si>
  <si>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</si>
  <si>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</si>
  <si>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</si>
  <si>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</si>
  <si>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</si>
  <si>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</si>
  <si>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</si>
  <si>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</si>
  <si>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</si>
  <si>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</si>
  <si>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</si>
  <si>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</si>
  <si>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</si>
  <si>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</si>
  <si>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</si>
  <si>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</si>
  <si>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</si>
  <si>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</si>
  <si>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</si>
  <si>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</si>
  <si>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</si>
  <si>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</si>
  <si>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</si>
  <si>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</si>
  <si>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</si>
  <si>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</si>
  <si>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</si>
  <si>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</si>
  <si>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</si>
  <si>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</si>
  <si>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</si>
  <si>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</si>
  <si>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</si>
  <si>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</si>
  <si>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</si>
  <si>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</si>
  <si>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</si>
  <si>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</si>
  <si>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</si>
  <si>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</si>
  <si>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</si>
  <si>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</si>
  <si>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</si>
  <si>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</si>
  <si>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</si>
  <si>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</si>
  <si>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</si>
  <si>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</si>
  <si>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</si>
  <si>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</si>
  <si>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</si>
  <si>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</si>
  <si>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</si>
  <si>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</si>
  <si>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</si>
  <si>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</si>
  <si>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</si>
  <si>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</si>
  <si>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</si>
  <si>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</si>
  <si>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</si>
  <si>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</si>
  <si>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</si>
  <si>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</si>
  <si>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</si>
  <si>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</si>
  <si>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</si>
  <si>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</si>
  <si>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</si>
  <si>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</si>
  <si>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</si>
  <si>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</si>
  <si>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</si>
  <si>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</si>
  <si>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</si>
  <si>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</si>
  <si>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</si>
  <si>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</si>
  <si>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</si>
  <si>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</si>
  <si>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</si>
  <si>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</si>
  <si>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</si>
  <si>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</si>
  <si>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</si>
  <si>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</si>
  <si>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</si>
  <si>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</si>
  <si>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</si>
  <si>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</si>
  <si>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</si>
  <si>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</si>
  <si>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</si>
  <si>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</si>
  <si>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</si>
  <si>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</si>
  <si>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</si>
  <si>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</si>
  <si>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</si>
  <si>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</si>
  <si>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</si>
  <si>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</si>
  <si>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</si>
  <si>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</si>
  <si>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</si>
  <si>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</si>
  <si>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</si>
  <si>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</si>
  <si>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</si>
  <si>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</si>
  <si>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</si>
  <si>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</si>
  <si>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</si>
  <si>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</si>
  <si>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</si>
  <si>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</si>
  <si>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</si>
  <si>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</si>
  <si>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</si>
  <si>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</si>
  <si>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</si>
  <si>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</si>
  <si>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</si>
  <si>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</si>
  <si>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</si>
  <si>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</si>
  <si>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</si>
  <si>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</si>
  <si>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</si>
  <si>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</si>
  <si>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</si>
  <si>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</si>
  <si>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</si>
  <si>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</si>
  <si>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</si>
  <si>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</si>
  <si>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</si>
  <si>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</si>
  <si>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</si>
  <si>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Septiembre</t>
  </si>
  <si>
    <t>Octubre</t>
  </si>
  <si>
    <t>Noviembre</t>
  </si>
  <si>
    <t>Diciembre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</si>
  <si>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</si>
  <si>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</si>
  <si>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</si>
  <si>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</si>
  <si>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</si>
  <si>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</si>
  <si>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</si>
  <si>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</si>
  <si>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PROYECCIÓN DE POBLACIÓN 2017</t>
  </si>
  <si>
    <t>PARTICIPACIONES PAGADAS 2017
FGP, FFM, FOFIR, IEPS, ISAN, FEXHI, IEPSGYD</t>
  </si>
  <si>
    <t>PARTICIPACIONES PAGADAS 2017 MÁS INCREMENTO</t>
  </si>
  <si>
    <t>PARTICIPACIONES OBSERVADAS ENE-JUN + ESTIMADAS JUL-DIC 2018</t>
  </si>
  <si>
    <t xml:space="preserve"> DIFERENCIA ENTRE PARTICIPACIONES ESTIMADAS 2018 MENOS PARTICIPACIONES 2017 MÁS INCREMENTOS</t>
  </si>
  <si>
    <t>MONTOS 2017 MÁS INCREMENTO DE MUNICIPIOS CON PARTICIPACIÓN  INFERIOR EN 2018</t>
  </si>
  <si>
    <t>MONTO NECESARIO PARA ALCANZAR 2017 MÁS INCREMENTO
"COMPENSACIÓN"</t>
  </si>
  <si>
    <t>MONTOS 2018 DE MUNICIPIOS CON PARTICIPACIÓN SUPERIOR A 2017 MÁS INCREMENTO</t>
  </si>
  <si>
    <t>MONTO 2018 POR ENCIMA DE 2017 MÁS INCREMENTO</t>
  </si>
  <si>
    <t>MONTO A DISMINUIR EN MUNICIPIOS CON CRECIMIENTO SUPERIOR A 2017 MÁS INCREMENTO</t>
  </si>
  <si>
    <t>MONTO A DISTRIBUIR EN 2018 PARA GARANTIZAR AL MENOS EL PAGO DE 2017 MÁS INCREMENTO</t>
  </si>
  <si>
    <t>DETERMINACIÓN INCREMENTO 2018 vs PAGO 2017 MÁS INCREMENTO</t>
  </si>
  <si>
    <t>Fondo de Compensacion ISAN</t>
  </si>
  <si>
    <t>FONDO COMPENSACION ISAN</t>
  </si>
  <si>
    <t xml:space="preserve">Impuesto sobre Adquisición de Vehículos Nuevos (ISAN) </t>
  </si>
  <si>
    <t>DETERMINACIÓN  DEL  COEFICIENTE DE PARTICIPACIÓN DE RECURSOS A MUNICIPIOS</t>
  </si>
  <si>
    <t>FACTURACIÓN  2016
(2012-2016)</t>
  </si>
  <si>
    <t>RECAUDACIÓN 2017</t>
  </si>
  <si>
    <t>enero</t>
  </si>
  <si>
    <t>febrero</t>
  </si>
  <si>
    <t>marzo</t>
  </si>
  <si>
    <t>abril</t>
  </si>
  <si>
    <t>mayo</t>
  </si>
  <si>
    <t>junio</t>
  </si>
  <si>
    <t>CON COEFICIENTE ACTUALIZADO DEL 2do SEMESTRE</t>
  </si>
  <si>
    <t>CÁLCULO DEL AJUSTE POR LA DIFERENCIA</t>
  </si>
  <si>
    <t xml:space="preserve"> DE PARTICIPACIONES DEL PRIMER SEMESTRE </t>
  </si>
  <si>
    <t>*6.77% INFLACIÓN ANUAL 2017</t>
  </si>
  <si>
    <t>COORDINACIÓN DE PLANEACIÓN HACENDARIA</t>
  </si>
  <si>
    <t>COEFICIENTE 2DO SEMESTRE 2018</t>
  </si>
  <si>
    <t>julio</t>
  </si>
  <si>
    <t>agosto</t>
  </si>
  <si>
    <t>Ajuste FOFIR</t>
  </si>
  <si>
    <t>3er Ajuste Cuatrimestral</t>
  </si>
  <si>
    <t>Ajuste Definitivo</t>
  </si>
  <si>
    <t>1er Ajuste Cuatrimestral</t>
  </si>
  <si>
    <t>1er Ajuste FOFIR</t>
  </si>
  <si>
    <t>Participaciones Observadas 2018</t>
  </si>
  <si>
    <t>CÁLCULO DE PARTICIPACIONES EN 2018</t>
  </si>
  <si>
    <t>* 6.12 %DE CRECIMIENTO DE ESTIMACIÓN 2018 RESPECTO 2017</t>
  </si>
  <si>
    <t>DISTRIBUCIÓN DURANTE 2018</t>
  </si>
  <si>
    <t>Ajuste 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</si>
</sst>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0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3" fillId="0" borderId="0" applyFont="0" applyFill="0" applyBorder="0" applyAlignment="0" applyProtection="0"/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5" fillId="0" borderId="0"/>
    <xf numFmtId="37" fontId="4" fillId="0" borderId="0"/>
    <xf numFmtId="0" fontId="12" fillId="23" borderId="4" applyNumberFormat="0" applyFont="0" applyAlignment="0" applyProtection="0"/>
    <xf numFmtId="170" fontId="5" fillId="0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3" fillId="0" borderId="0" applyFont="0" applyFill="0" applyBorder="0" applyAlignment="0" applyProtection="0"/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52" fillId="0" borderId="0"/>
    <xf numFmtId="0" fontId="1" fillId="0" borderId="0"/>
    <xf numFmtId="43" fontId="53" fillId="0" borderId="0" applyFont="0" applyFill="0" applyBorder="0" applyAlignment="0" applyProtection="0"/>
  </cellStyleXfs>
  <cellXfs count="238">
    <xf numFmtId="0" fontId="0" fillId="0" borderId="0" xfId="0"/>
    <xf numFmtId="37" fontId="4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3" fillId="0" borderId="11" xfId="37" applyFont="1" applyFill="1" applyBorder="1" applyAlignment="1" applyProtection="1">
      <alignment horizontal="left"/>
      <protection hidden="1"/>
    </xf>
    <xf numFmtId="37" fontId="3" fillId="0" borderId="20" xfId="37" applyFont="1" applyFill="1" applyBorder="1" applyAlignment="1" applyProtection="1">
      <alignment horizontal="right"/>
      <protection hidden="1"/>
    </xf>
    <xf numFmtId="37" fontId="3" fillId="0" borderId="12" xfId="37" applyFont="1" applyFill="1" applyBorder="1" applyAlignment="1" applyProtection="1">
      <alignment horizontal="left"/>
      <protection hidden="1"/>
    </xf>
    <xf numFmtId="37" fontId="3" fillId="0" borderId="23" xfId="37" applyFont="1" applyFill="1" applyBorder="1" applyAlignment="1" applyProtection="1">
      <alignment horizontal="right"/>
      <protection hidden="1"/>
    </xf>
    <xf numFmtId="37" fontId="4" fillId="0" borderId="0" xfId="37" applyFont="1" applyFill="1" applyProtection="1">
      <protection hidden="1"/>
    </xf>
    <xf numFmtId="37" fontId="4" fillId="0" borderId="0" xfId="37" applyFont="1" applyBorder="1" applyProtection="1"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7" fillId="0" borderId="0" xfId="37" applyFont="1" applyProtection="1">
      <protection hidden="1"/>
    </xf>
    <xf numFmtId="2" fontId="7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4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3" fillId="0" borderId="20" xfId="40" applyNumberFormat="1" applyFont="1" applyFill="1" applyBorder="1" applyProtection="1">
      <protection hidden="1"/>
    </xf>
    <xf numFmtId="177" fontId="3" fillId="0" borderId="20" xfId="40" applyNumberFormat="1" applyFont="1" applyFill="1" applyBorder="1" applyProtection="1">
      <protection hidden="1"/>
    </xf>
    <xf numFmtId="165" fontId="3" fillId="0" borderId="20" xfId="33" applyNumberFormat="1" applyFont="1" applyFill="1" applyBorder="1" applyProtection="1">
      <protection hidden="1"/>
    </xf>
    <xf numFmtId="177" fontId="3" fillId="0" borderId="27" xfId="40" applyNumberFormat="1" applyFont="1" applyFill="1" applyBorder="1" applyProtection="1">
      <protection hidden="1"/>
    </xf>
    <xf numFmtId="37" fontId="3" fillId="0" borderId="11" xfId="37" applyFont="1" applyFill="1" applyBorder="1" applyAlignment="1" applyProtection="1">
      <protection hidden="1"/>
    </xf>
    <xf numFmtId="37" fontId="3" fillId="0" borderId="20" xfId="37" applyFont="1" applyFill="1" applyBorder="1" applyAlignment="1" applyProtection="1">
      <protection hidden="1"/>
    </xf>
    <xf numFmtId="179" fontId="3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3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3" fillId="0" borderId="20" xfId="33" applyNumberFormat="1" applyFont="1" applyFill="1" applyBorder="1" applyProtection="1">
      <protection hidden="1"/>
    </xf>
    <xf numFmtId="165" fontId="3" fillId="0" borderId="27" xfId="33" applyNumberFormat="1" applyFont="1" applyFill="1" applyBorder="1" applyProtection="1">
      <protection hidden="1"/>
    </xf>
    <xf numFmtId="37" fontId="3" fillId="0" borderId="11" xfId="37" applyFont="1" applyBorder="1" applyProtection="1">
      <protection hidden="1"/>
    </xf>
    <xf numFmtId="37" fontId="3" fillId="0" borderId="20" xfId="37" applyFont="1" applyBorder="1" applyProtection="1">
      <protection hidden="1"/>
    </xf>
    <xf numFmtId="178" fontId="3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3" fillId="0" borderId="23" xfId="40" applyNumberFormat="1" applyFont="1" applyFill="1" applyBorder="1" applyProtection="1">
      <protection hidden="1"/>
    </xf>
    <xf numFmtId="177" fontId="3" fillId="0" borderId="23" xfId="40" applyNumberFormat="1" applyFont="1" applyFill="1" applyBorder="1" applyProtection="1">
      <protection hidden="1"/>
    </xf>
    <xf numFmtId="165" fontId="3" fillId="0" borderId="23" xfId="33" applyNumberFormat="1" applyFont="1" applyFill="1" applyBorder="1" applyProtection="1">
      <protection hidden="1"/>
    </xf>
    <xf numFmtId="177" fontId="3" fillId="0" borderId="28" xfId="40" applyNumberFormat="1" applyFont="1" applyFill="1" applyBorder="1" applyProtection="1">
      <protection hidden="1"/>
    </xf>
    <xf numFmtId="37" fontId="3" fillId="0" borderId="12" xfId="37" applyFont="1" applyFill="1" applyBorder="1" applyAlignment="1" applyProtection="1">
      <protection hidden="1"/>
    </xf>
    <xf numFmtId="37" fontId="3" fillId="0" borderId="23" xfId="37" applyFont="1" applyFill="1" applyBorder="1" applyAlignment="1" applyProtection="1">
      <protection hidden="1"/>
    </xf>
    <xf numFmtId="179" fontId="3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3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3" fillId="0" borderId="23" xfId="33" applyNumberFormat="1" applyFont="1" applyFill="1" applyBorder="1" applyProtection="1">
      <protection hidden="1"/>
    </xf>
    <xf numFmtId="165" fontId="3" fillId="0" borderId="28" xfId="33" applyNumberFormat="1" applyFont="1" applyFill="1" applyBorder="1" applyProtection="1">
      <protection hidden="1"/>
    </xf>
    <xf numFmtId="37" fontId="3" fillId="0" borderId="12" xfId="37" applyFont="1" applyBorder="1" applyProtection="1">
      <protection hidden="1"/>
    </xf>
    <xf numFmtId="37" fontId="3" fillId="0" borderId="23" xfId="37" applyFont="1" applyBorder="1" applyProtection="1">
      <protection hidden="1"/>
    </xf>
    <xf numFmtId="178" fontId="3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3" fillId="0" borderId="0" xfId="37" applyNumberFormat="1" applyFont="1" applyProtection="1">
      <protection hidden="1"/>
    </xf>
    <xf numFmtId="39" fontId="3" fillId="0" borderId="0" xfId="37" applyNumberFormat="1" applyFont="1" applyProtection="1">
      <protection hidden="1"/>
    </xf>
    <xf numFmtId="178" fontId="3" fillId="0" borderId="0" xfId="37" applyNumberFormat="1" applyFont="1" applyProtection="1">
      <protection hidden="1"/>
    </xf>
    <xf numFmtId="166" fontId="3" fillId="0" borderId="0" xfId="40" applyNumberFormat="1" applyFont="1" applyProtection="1">
      <protection hidden="1"/>
    </xf>
    <xf numFmtId="177" fontId="3" fillId="0" borderId="0" xfId="37" applyNumberFormat="1" applyFont="1" applyFill="1" applyProtection="1">
      <protection hidden="1"/>
    </xf>
    <xf numFmtId="178" fontId="3" fillId="0" borderId="0" xfId="37" applyNumberFormat="1" applyFont="1" applyFill="1" applyProtection="1">
      <protection hidden="1"/>
    </xf>
    <xf numFmtId="166" fontId="3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3" fillId="0" borderId="11" xfId="37" applyNumberFormat="1" applyFont="1" applyFill="1" applyBorder="1" applyProtection="1">
      <protection hidden="1"/>
    </xf>
    <xf numFmtId="37" fontId="3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/>
      <protection hidden="1"/>
    </xf>
    <xf numFmtId="37" fontId="3" fillId="0" borderId="0" xfId="37" applyFont="1" applyAlignment="1" applyProtection="1">
      <alignment wrapText="1"/>
      <protection hidden="1"/>
    </xf>
    <xf numFmtId="37" fontId="3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Border="1" applyProtection="1">
      <protection hidden="1"/>
    </xf>
    <xf numFmtId="180" fontId="3" fillId="0" borderId="20" xfId="40" applyNumberFormat="1" applyFont="1" applyFill="1" applyBorder="1" applyProtection="1">
      <protection hidden="1"/>
    </xf>
    <xf numFmtId="180" fontId="3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3" fillId="0" borderId="20" xfId="40" applyNumberFormat="1" applyFont="1" applyFill="1" applyBorder="1" applyProtection="1">
      <protection hidden="1"/>
    </xf>
    <xf numFmtId="181" fontId="3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39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4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4" fillId="0" borderId="0" xfId="37" applyNumberFormat="1" applyFont="1" applyProtection="1">
      <protection hidden="1"/>
    </xf>
    <xf numFmtId="185" fontId="4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21" xfId="40" applyNumberFormat="1" applyFont="1" applyFill="1" applyBorder="1" applyProtection="1">
      <protection hidden="1"/>
    </xf>
    <xf numFmtId="178" fontId="3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3" fillId="0" borderId="16" xfId="33" applyNumberFormat="1" applyFont="1" applyFill="1" applyBorder="1" applyProtection="1">
      <protection hidden="1"/>
    </xf>
    <xf numFmtId="37" fontId="3" fillId="0" borderId="11" xfId="37" applyFont="1" applyFill="1" applyBorder="1" applyProtection="1">
      <protection hidden="1"/>
    </xf>
    <xf numFmtId="37" fontId="3" fillId="0" borderId="20" xfId="37" applyFont="1" applyFill="1" applyBorder="1" applyProtection="1">
      <protection hidden="1"/>
    </xf>
    <xf numFmtId="178" fontId="3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3" fillId="0" borderId="17" xfId="33" applyNumberFormat="1" applyFont="1" applyFill="1" applyBorder="1" applyProtection="1">
      <protection hidden="1"/>
    </xf>
    <xf numFmtId="37" fontId="3" fillId="0" borderId="12" xfId="37" applyFont="1" applyFill="1" applyBorder="1" applyProtection="1">
      <protection hidden="1"/>
    </xf>
    <xf numFmtId="37" fontId="3" fillId="0" borderId="23" xfId="37" applyFont="1" applyFill="1" applyBorder="1" applyProtection="1">
      <protection hidden="1"/>
    </xf>
    <xf numFmtId="178" fontId="3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NumberFormat="1" applyFont="1" applyProtection="1">
      <protection hidden="1"/>
    </xf>
    <xf numFmtId="0" fontId="3" fillId="0" borderId="0" xfId="53"/>
    <xf numFmtId="0" fontId="8" fillId="0" borderId="38" xfId="53" applyFont="1" applyBorder="1" applyAlignment="1">
      <alignment horizontal="center" vertical="center" wrapText="1"/>
    </xf>
    <xf numFmtId="0" fontId="3" fillId="0" borderId="38" xfId="53" applyFont="1" applyBorder="1" applyAlignment="1">
      <alignment vertical="center" wrapText="1"/>
    </xf>
    <xf numFmtId="0" fontId="3" fillId="0" borderId="0" xfId="53" applyFont="1" applyBorder="1" applyAlignment="1">
      <alignment vertical="center"/>
    </xf>
    <xf numFmtId="3" fontId="3" fillId="0" borderId="0" xfId="53" applyNumberFormat="1" applyBorder="1" applyAlignment="1">
      <alignment horizontal="center" vertical="center"/>
    </xf>
    <xf numFmtId="0" fontId="3" fillId="0" borderId="0" xfId="53" applyBorder="1" applyAlignment="1">
      <alignment horizontal="center" vertical="center"/>
    </xf>
    <xf numFmtId="0" fontId="3" fillId="0" borderId="0" xfId="53" applyFont="1"/>
    <xf numFmtId="188" fontId="0" fillId="0" borderId="0" xfId="51" applyNumberFormat="1" applyFont="1"/>
    <xf numFmtId="188" fontId="3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43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189" fontId="0" fillId="0" borderId="0" xfId="51" applyNumberFormat="1" applyFont="1" applyFill="1" applyBorder="1"/>
    <xf numFmtId="189" fontId="8" fillId="0" borderId="40" xfId="51" applyNumberFormat="1" applyFont="1" applyFill="1" applyBorder="1"/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3" fillId="0" borderId="21" xfId="33" applyNumberFormat="1" applyFont="1" applyFill="1" applyBorder="1" applyProtection="1">
      <protection hidden="1"/>
    </xf>
    <xf numFmtId="176" fontId="3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189" fontId="3" fillId="0" borderId="38" xfId="53" applyNumberFormat="1" applyFont="1" applyBorder="1" applyAlignment="1">
      <alignment horizontal="center" vertical="center" wrapText="1"/>
    </xf>
    <xf numFmtId="189" fontId="3" fillId="0" borderId="38" xfId="33" applyNumberFormat="1" applyFont="1" applyBorder="1" applyAlignment="1">
      <alignment vertical="center" wrapText="1"/>
    </xf>
    <xf numFmtId="1" fontId="8" fillId="0" borderId="40" xfId="51" applyNumberFormat="1" applyFont="1" applyFill="1" applyBorder="1"/>
    <xf numFmtId="1" fontId="8" fillId="0" borderId="41" xfId="51" applyNumberFormat="1" applyFont="1" applyFill="1" applyBorder="1"/>
    <xf numFmtId="175" fontId="3" fillId="0" borderId="0" xfId="40" applyNumberFormat="1" applyFont="1" applyProtection="1">
      <protection hidden="1"/>
    </xf>
    <xf numFmtId="189" fontId="0" fillId="0" borderId="0" xfId="33" applyNumberFormat="1" applyFont="1" applyFill="1" applyBorder="1"/>
    <xf numFmtId="189" fontId="8" fillId="0" borderId="43" xfId="33" applyNumberFormat="1" applyFont="1" applyFill="1" applyBorder="1"/>
    <xf numFmtId="165" fontId="3" fillId="0" borderId="0" xfId="33" applyNumberFormat="1" applyFont="1"/>
    <xf numFmtId="189" fontId="3" fillId="0" borderId="38" xfId="33" applyNumberFormat="1" applyFont="1" applyFill="1" applyBorder="1" applyAlignment="1">
      <alignment vertical="center" wrapText="1"/>
    </xf>
    <xf numFmtId="189" fontId="8" fillId="0" borderId="38" xfId="53" applyNumberFormat="1" applyFont="1" applyBorder="1" applyAlignment="1">
      <alignment horizontal="center" vertical="center"/>
    </xf>
    <xf numFmtId="189" fontId="3" fillId="0" borderId="0" xfId="53" applyNumberFormat="1"/>
    <xf numFmtId="189" fontId="3" fillId="0" borderId="0" xfId="53" applyNumberFormat="1" applyFont="1"/>
    <xf numFmtId="0" fontId="8" fillId="0" borderId="0" xfId="53" applyFont="1" applyAlignment="1">
      <alignment horizontal="center" vertical="center"/>
    </xf>
    <xf numFmtId="188" fontId="8" fillId="0" borderId="0" xfId="51" applyNumberFormat="1" applyFont="1" applyAlignment="1">
      <alignment horizontal="center"/>
    </xf>
    <xf numFmtId="37" fontId="3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3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7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6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8/Participaciones%20por%20mes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7358911.9291536603</v>
          </cell>
          <cell r="C7">
            <v>1038729.9199644899</v>
          </cell>
          <cell r="D7">
            <v>270337.76932806754</v>
          </cell>
          <cell r="E7">
            <v>340933.91798828181</v>
          </cell>
          <cell r="F7">
            <v>28368.944292691671</v>
          </cell>
          <cell r="G7">
            <v>248620.6415387929</v>
          </cell>
          <cell r="H7">
            <v>46023.651196244748</v>
          </cell>
          <cell r="I7">
            <v>318696.43039699405</v>
          </cell>
        </row>
        <row r="8">
          <cell r="B8">
            <v>14576366.23974626</v>
          </cell>
          <cell r="C8">
            <v>2057492.7222054771</v>
          </cell>
          <cell r="D8">
            <v>535478.93657359632</v>
          </cell>
          <cell r="E8">
            <v>675314.19046624668</v>
          </cell>
          <cell r="F8">
            <v>56192.562953092871</v>
          </cell>
          <cell r="G8">
            <v>492462.14124034304</v>
          </cell>
          <cell r="H8">
            <v>91162.606915986529</v>
          </cell>
          <cell r="I8">
            <v>631266.67821130634</v>
          </cell>
        </row>
        <row r="9">
          <cell r="B9">
            <v>14372051.346093465</v>
          </cell>
          <cell r="C9">
            <v>2028653.1335304263</v>
          </cell>
          <cell r="D9">
            <v>527973.20296511694</v>
          </cell>
          <cell r="E9">
            <v>665848.40559658967</v>
          </cell>
          <cell r="F9">
            <v>55404.919631371144</v>
          </cell>
          <cell r="G9">
            <v>485453.44321006583</v>
          </cell>
          <cell r="H9">
            <v>89884.793362830373</v>
          </cell>
          <cell r="I9">
            <v>622253.67255221342</v>
          </cell>
        </row>
        <row r="10">
          <cell r="B10">
            <v>39994666.972263224</v>
          </cell>
          <cell r="C10">
            <v>5645353.2292616945</v>
          </cell>
          <cell r="D10">
            <v>1469248.3288835278</v>
          </cell>
          <cell r="E10">
            <v>1852928.6178126237</v>
          </cell>
          <cell r="F10">
            <v>154181.28254073061</v>
          </cell>
          <cell r="G10">
            <v>1350738.9751784327</v>
          </cell>
          <cell r="H10">
            <v>250132.16901668301</v>
          </cell>
          <cell r="I10">
            <v>1731325.289716685</v>
          </cell>
        </row>
        <row r="11">
          <cell r="B11">
            <v>52971569.298851922</v>
          </cell>
          <cell r="C11">
            <v>7477077.3815359473</v>
          </cell>
          <cell r="D11">
            <v>1945969.1894567527</v>
          </cell>
          <cell r="E11">
            <v>2454140.6171064759</v>
          </cell>
          <cell r="F11">
            <v>204207.83846891561</v>
          </cell>
          <cell r="G11">
            <v>1789643.0435894395</v>
          </cell>
          <cell r="H11">
            <v>331291.50779338833</v>
          </cell>
          <cell r="I11">
            <v>2294068.7713886895</v>
          </cell>
        </row>
        <row r="12">
          <cell r="B12">
            <v>345472493.01836276</v>
          </cell>
          <cell r="C12">
            <v>48764357.893887833</v>
          </cell>
          <cell r="D12">
            <v>12691314.154321574</v>
          </cell>
          <cell r="E12">
            <v>16005530.672995448</v>
          </cell>
          <cell r="F12">
            <v>1331812.3662101035</v>
          </cell>
          <cell r="G12">
            <v>11667684.469144853</v>
          </cell>
          <cell r="H12">
            <v>2160632.66820582</v>
          </cell>
          <cell r="I12">
            <v>14955202.97231039</v>
          </cell>
        </row>
        <row r="13">
          <cell r="B13">
            <v>59046361.196344882</v>
          </cell>
          <cell r="C13">
            <v>8334550.3561050957</v>
          </cell>
          <cell r="D13">
            <v>2169133.3890708839</v>
          </cell>
          <cell r="E13">
            <v>2735582.0343315811</v>
          </cell>
          <cell r="F13">
            <v>227626.44091840737</v>
          </cell>
          <cell r="G13">
            <v>1994879.7244071502</v>
          </cell>
          <cell r="H13">
            <v>369284.09502253646</v>
          </cell>
          <cell r="I13">
            <v>2557153.1120866276</v>
          </cell>
        </row>
        <row r="14">
          <cell r="B14">
            <v>9614635.2259016</v>
          </cell>
          <cell r="C14">
            <v>1357131.2409818619</v>
          </cell>
          <cell r="D14">
            <v>353204.2596645439</v>
          </cell>
          <cell r="E14">
            <v>445440.2076220765</v>
          </cell>
          <cell r="F14">
            <v>37064.861455615079</v>
          </cell>
          <cell r="G14">
            <v>324830.19243037049</v>
          </cell>
          <cell r="H14">
            <v>60131.256125375949</v>
          </cell>
          <cell r="I14">
            <v>416386.27497699112</v>
          </cell>
        </row>
        <row r="15">
          <cell r="B15">
            <v>95571355.506969333</v>
          </cell>
          <cell r="C15">
            <v>13490150.0945221</v>
          </cell>
          <cell r="D15">
            <v>3510919.4549614945</v>
          </cell>
          <cell r="E15">
            <v>4427762.8260988574</v>
          </cell>
          <cell r="F15">
            <v>368431.97560404323</v>
          </cell>
          <cell r="G15">
            <v>3228875.6745057935</v>
          </cell>
          <cell r="H15">
            <v>597716.45218085009</v>
          </cell>
          <cell r="I15">
            <v>4138961.0504247714</v>
          </cell>
        </row>
        <row r="16">
          <cell r="B16">
            <v>13653729.802358963</v>
          </cell>
          <cell r="C16">
            <v>1927260.1440757033</v>
          </cell>
          <cell r="D16">
            <v>501584.86652827612</v>
          </cell>
          <cell r="E16">
            <v>632569.00496796379</v>
          </cell>
          <cell r="F16">
            <v>52635.757008595327</v>
          </cell>
          <cell r="G16">
            <v>461290.89402626263</v>
          </cell>
          <cell r="H16">
            <v>85392.31125488026</v>
          </cell>
          <cell r="I16">
            <v>591309.55656338506</v>
          </cell>
        </row>
        <row r="17">
          <cell r="B17">
            <v>19976001.592748493</v>
          </cell>
          <cell r="C17">
            <v>2819665.5613501002</v>
          </cell>
          <cell r="D17">
            <v>733840.51374347787</v>
          </cell>
          <cell r="E17">
            <v>925476.01524834731</v>
          </cell>
          <cell r="F17">
            <v>77008.405839252242</v>
          </cell>
          <cell r="G17">
            <v>674600.46146999288</v>
          </cell>
          <cell r="H17">
            <v>124932.67190199086</v>
          </cell>
          <cell r="I17">
            <v>864663.70033141121</v>
          </cell>
        </row>
        <row r="18">
          <cell r="B18">
            <v>48519433.955937073</v>
          </cell>
          <cell r="C18">
            <v>6848646.6796959136</v>
          </cell>
          <cell r="D18">
            <v>1782415.073177408</v>
          </cell>
          <cell r="E18">
            <v>2247875.8920374489</v>
          </cell>
          <cell r="F18">
            <v>187044.65174476066</v>
          </cell>
          <cell r="G18">
            <v>1639227.770811426</v>
          </cell>
          <cell r="H18">
            <v>303447.23868493165</v>
          </cell>
          <cell r="I18">
            <v>2101257.7070504804</v>
          </cell>
        </row>
        <row r="19">
          <cell r="B19">
            <v>24687151.460771684</v>
          </cell>
          <cell r="C19">
            <v>3484656.8497997792</v>
          </cell>
          <cell r="D19">
            <v>906909.815095003</v>
          </cell>
          <cell r="E19">
            <v>1143740.7258737253</v>
          </cell>
          <cell r="F19">
            <v>95170.105482757135</v>
          </cell>
          <cell r="G19">
            <v>834054.74790731689</v>
          </cell>
          <cell r="H19">
            <v>154396.85361067939</v>
          </cell>
          <cell r="I19">
            <v>1069139.9928362407</v>
          </cell>
        </row>
        <row r="20">
          <cell r="B20">
            <v>129251977.08819351</v>
          </cell>
          <cell r="C20">
            <v>18244259.084576715</v>
          </cell>
          <cell r="D20">
            <v>4748214.3425108716</v>
          </cell>
          <cell r="E20">
            <v>5988165.5577144232</v>
          </cell>
          <cell r="F20">
            <v>498272.3224624148</v>
          </cell>
          <cell r="G20">
            <v>4365935.4132701075</v>
          </cell>
          <cell r="H20">
            <v>808359.70958781976</v>
          </cell>
          <cell r="I20">
            <v>5596281.9638563246</v>
          </cell>
        </row>
        <row r="21">
          <cell r="B21">
            <v>16327622.596552014</v>
          </cell>
          <cell r="C21">
            <v>2304687.19780913</v>
          </cell>
          <cell r="D21">
            <v>599813.27588639664</v>
          </cell>
          <cell r="E21">
            <v>756448.83331509889</v>
          </cell>
          <cell r="F21">
            <v>62943.736836790253</v>
          </cell>
          <cell r="G21">
            <v>551490.62500991812</v>
          </cell>
          <cell r="H21">
            <v>102115.20595466773</v>
          </cell>
          <cell r="I21">
            <v>706895.33721088129</v>
          </cell>
        </row>
        <row r="22">
          <cell r="B22">
            <v>12021064.558850277</v>
          </cell>
          <cell r="C22">
            <v>1696805.1183809435</v>
          </cell>
          <cell r="D22">
            <v>441607.10293512425</v>
          </cell>
          <cell r="E22">
            <v>556928.61633557442</v>
          </cell>
          <cell r="F22">
            <v>46341.757326628933</v>
          </cell>
          <cell r="G22">
            <v>406131.34270032326</v>
          </cell>
          <cell r="H22">
            <v>75181.397411790167</v>
          </cell>
          <cell r="I22">
            <v>520602.82842901279</v>
          </cell>
        </row>
        <row r="23">
          <cell r="B23">
            <v>105426348.73077556</v>
          </cell>
          <cell r="C23">
            <v>14881208.50385846</v>
          </cell>
          <cell r="D23">
            <v>3872953.5315363719</v>
          </cell>
          <cell r="E23">
            <v>4884338.6737087974</v>
          </cell>
          <cell r="F23">
            <v>406423.42820771184</v>
          </cell>
          <cell r="G23">
            <v>3561826.3554286663</v>
          </cell>
          <cell r="H23">
            <v>659350.94040959794</v>
          </cell>
          <cell r="I23">
            <v>4565756.6408939213</v>
          </cell>
        </row>
        <row r="24">
          <cell r="B24">
            <v>113489960.67171809</v>
          </cell>
          <cell r="C24">
            <v>16019408.697944999</v>
          </cell>
          <cell r="D24">
            <v>4169179.2352610994</v>
          </cell>
          <cell r="E24">
            <v>5257920.9150282089</v>
          </cell>
          <cell r="F24">
            <v>437509.02349046944</v>
          </cell>
          <cell r="G24">
            <v>3833300.4373834096</v>
          </cell>
          <cell r="H24">
            <v>709781.88277251832</v>
          </cell>
          <cell r="I24">
            <v>4913487.9010533616</v>
          </cell>
        </row>
        <row r="25">
          <cell r="B25">
            <v>20262980.828679498</v>
          </cell>
          <cell r="C25">
            <v>2860173.4409990315</v>
          </cell>
          <cell r="D25">
            <v>744383.01339918515</v>
          </cell>
          <cell r="E25">
            <v>938771.58886417933</v>
          </cell>
          <cell r="F25">
            <v>78114.724006324599</v>
          </cell>
          <cell r="G25">
            <v>684584.26213207142</v>
          </cell>
          <cell r="H25">
            <v>126727.47966459139</v>
          </cell>
          <cell r="I25">
            <v>877540.01154972066</v>
          </cell>
        </row>
        <row r="26">
          <cell r="B26">
            <v>276982955.19764858</v>
          </cell>
          <cell r="C26">
            <v>39096878.132776573</v>
          </cell>
          <cell r="D26">
            <v>10175275.226956585</v>
          </cell>
          <cell r="E26">
            <v>12832452.003862159</v>
          </cell>
          <cell r="F26">
            <v>1067782.0446388081</v>
          </cell>
          <cell r="G26">
            <v>9355773.7017832417</v>
          </cell>
          <cell r="H26">
            <v>1732289.6428236314</v>
          </cell>
          <cell r="I26">
            <v>11992207.427370684</v>
          </cell>
        </row>
        <row r="27">
          <cell r="B27">
            <v>40895486.4857333</v>
          </cell>
          <cell r="C27">
            <v>5772506.2907662932</v>
          </cell>
          <cell r="D27">
            <v>1502340.9300960016</v>
          </cell>
          <cell r="E27">
            <v>1894663.0384828388</v>
          </cell>
          <cell r="F27">
            <v>157653.98323903049</v>
          </cell>
          <cell r="G27">
            <v>1381652.9106488973</v>
          </cell>
          <cell r="H27">
            <v>255766.01862343462</v>
          </cell>
          <cell r="I27">
            <v>1771083.2372810647</v>
          </cell>
        </row>
        <row r="28">
          <cell r="B28">
            <v>6559653.4378309054</v>
          </cell>
          <cell r="C28">
            <v>925912.46587408532</v>
          </cell>
          <cell r="D28">
            <v>240976.1245984016</v>
          </cell>
          <cell r="E28">
            <v>303904.75775977928</v>
          </cell>
          <cell r="F28">
            <v>25287.766010618696</v>
          </cell>
          <cell r="G28">
            <v>221617.71491308388</v>
          </cell>
          <cell r="H28">
            <v>41024.978243719575</v>
          </cell>
          <cell r="I28">
            <v>284082.50505024189</v>
          </cell>
        </row>
        <row r="29">
          <cell r="B29">
            <v>30017232.489574715</v>
          </cell>
          <cell r="C29">
            <v>4237011.9117647037</v>
          </cell>
          <cell r="D29">
            <v>1102716.2372314048</v>
          </cell>
          <cell r="E29">
            <v>1390680.1410806994</v>
          </cell>
          <cell r="F29">
            <v>115717.81324680921</v>
          </cell>
          <cell r="G29">
            <v>1014131.3920623945</v>
          </cell>
          <cell r="H29">
            <v>187731.9162502407</v>
          </cell>
          <cell r="I29">
            <v>1299972.7319639705</v>
          </cell>
        </row>
        <row r="30">
          <cell r="B30">
            <v>28912782.89665971</v>
          </cell>
          <cell r="C30">
            <v>4081115.9249261506</v>
          </cell>
          <cell r="D30">
            <v>1062143.0598162662</v>
          </cell>
          <cell r="E30">
            <v>1339511.6625667326</v>
          </cell>
          <cell r="F30">
            <v>111460.10921703762</v>
          </cell>
          <cell r="G30">
            <v>976817.59228039777</v>
          </cell>
          <cell r="H30">
            <v>180824.5360128473</v>
          </cell>
          <cell r="I30">
            <v>1252141.7283857136</v>
          </cell>
        </row>
        <row r="31">
          <cell r="B31">
            <v>466191870.11476332</v>
          </cell>
          <cell r="C31">
            <v>65804217.878185242</v>
          </cell>
          <cell r="D31">
            <v>17126073.998306401</v>
          </cell>
          <cell r="E31">
            <v>21598386.057976648</v>
          </cell>
          <cell r="F31">
            <v>1797191.122861081</v>
          </cell>
          <cell r="G31">
            <v>15750279.789179664</v>
          </cell>
          <cell r="H31">
            <v>2915628.3194103278</v>
          </cell>
          <cell r="I31">
            <v>20189626.71601934</v>
          </cell>
        </row>
        <row r="32">
          <cell r="B32">
            <v>12198301.467330018</v>
          </cell>
          <cell r="C32">
            <v>1721822.5776918184</v>
          </cell>
          <cell r="D32">
            <v>448118.09680789994</v>
          </cell>
          <cell r="E32">
            <v>565139.89460631157</v>
          </cell>
          <cell r="F32">
            <v>47025.013768841702</v>
          </cell>
          <cell r="G32">
            <v>412119.28688484523</v>
          </cell>
          <cell r="H32">
            <v>76289.86150723022</v>
          </cell>
          <cell r="I32">
            <v>528278.52432140661</v>
          </cell>
        </row>
        <row r="33">
          <cell r="B33">
            <v>20997489.676431384</v>
          </cell>
          <cell r="C33">
            <v>2963851.3113124319</v>
          </cell>
          <cell r="D33">
            <v>771366.00835341483</v>
          </cell>
          <cell r="E33">
            <v>972800.9374515739</v>
          </cell>
          <cell r="F33">
            <v>80946.289431345125</v>
          </cell>
          <cell r="G33">
            <v>709399.62379179383</v>
          </cell>
          <cell r="H33">
            <v>131321.19940671316</v>
          </cell>
          <cell r="I33">
            <v>909349.78861012589</v>
          </cell>
        </row>
        <row r="34">
          <cell r="B34">
            <v>11471401.74041779</v>
          </cell>
          <cell r="C34">
            <v>1619218.7549490104</v>
          </cell>
          <cell r="D34">
            <v>421414.63132433518</v>
          </cell>
          <cell r="E34">
            <v>531463.07196372247</v>
          </cell>
          <cell r="F34">
            <v>44222.781854991714</v>
          </cell>
          <cell r="G34">
            <v>387465.76977490139</v>
          </cell>
          <cell r="H34">
            <v>71743.730257389965</v>
          </cell>
          <cell r="I34">
            <v>496650.27389260085</v>
          </cell>
        </row>
        <row r="35">
          <cell r="B35">
            <v>16809759.413881905</v>
          </cell>
          <cell r="C35">
            <v>2372742.0872411542</v>
          </cell>
          <cell r="D35">
            <v>617525.10515681026</v>
          </cell>
          <cell r="E35">
            <v>778785.93908845424</v>
          </cell>
          <cell r="F35">
            <v>64802.3964652625</v>
          </cell>
          <cell r="G35">
            <v>567917.26954024483</v>
          </cell>
          <cell r="H35">
            <v>105130.55617534323</v>
          </cell>
          <cell r="I35">
            <v>727989.45993807481</v>
          </cell>
        </row>
        <row r="36">
          <cell r="B36">
            <v>15457056.03370185</v>
          </cell>
          <cell r="C36">
            <v>2181804.4204559885</v>
          </cell>
          <cell r="D36">
            <v>567832.05027573742</v>
          </cell>
          <cell r="E36">
            <v>716116.01346348226</v>
          </cell>
          <cell r="F36">
            <v>59587.662655929205</v>
          </cell>
          <cell r="G36">
            <v>522216.22223463625</v>
          </cell>
          <cell r="H36">
            <v>96670.56247780376</v>
          </cell>
          <cell r="I36">
            <v>669407.19359222497</v>
          </cell>
        </row>
        <row r="37">
          <cell r="B37">
            <v>146976776.61061856</v>
          </cell>
          <cell r="C37">
            <v>20746161.508002289</v>
          </cell>
          <cell r="D37">
            <v>5399354.4581683828</v>
          </cell>
          <cell r="E37">
            <v>6809344.7490014546</v>
          </cell>
          <cell r="F37">
            <v>566602.24067467044</v>
          </cell>
          <cell r="G37">
            <v>4965606.4434567038</v>
          </cell>
          <cell r="H37">
            <v>919213.05293477781</v>
          </cell>
          <cell r="I37">
            <v>6365203.7839305485</v>
          </cell>
        </row>
        <row r="38">
          <cell r="B38">
            <v>28642439.294303101</v>
          </cell>
          <cell r="C38">
            <v>4042956.2090412104</v>
          </cell>
          <cell r="D38">
            <v>1052211.6885596451</v>
          </cell>
          <cell r="E38">
            <v>1326986.8077455515</v>
          </cell>
          <cell r="F38">
            <v>110417.92218327834</v>
          </cell>
          <cell r="G38">
            <v>967684.04094823229</v>
          </cell>
          <cell r="H38">
            <v>179133.76979933886</v>
          </cell>
          <cell r="I38">
            <v>1240433.8098943415</v>
          </cell>
        </row>
        <row r="39">
          <cell r="B39">
            <v>105014849.53165476</v>
          </cell>
          <cell r="C39">
            <v>14823124.301427007</v>
          </cell>
          <cell r="D39">
            <v>3857836.6533019841</v>
          </cell>
          <cell r="E39">
            <v>4865274.1658636238</v>
          </cell>
          <cell r="F39">
            <v>404837.07984959421</v>
          </cell>
          <cell r="G39">
            <v>3547923.8660575408</v>
          </cell>
          <cell r="H39">
            <v>656777.36760560225</v>
          </cell>
          <cell r="I39">
            <v>4547935.6196432849</v>
          </cell>
        </row>
        <row r="40">
          <cell r="B40">
            <v>21201866.178504594</v>
          </cell>
          <cell r="C40">
            <v>2992699.5961788408</v>
          </cell>
          <cell r="D40">
            <v>778874.00521614891</v>
          </cell>
          <cell r="E40">
            <v>982269.57660201832</v>
          </cell>
          <cell r="F40">
            <v>81734.170256389014</v>
          </cell>
          <cell r="G40">
            <v>716118.96355056565</v>
          </cell>
          <cell r="H40">
            <v>132599.39826748069</v>
          </cell>
          <cell r="I40">
            <v>917912.50613697805</v>
          </cell>
        </row>
        <row r="41">
          <cell r="B41">
            <v>20006809.988561384</v>
          </cell>
          <cell r="C41">
            <v>2824014.2480615564</v>
          </cell>
          <cell r="D41">
            <v>734972.29424045898</v>
          </cell>
          <cell r="E41">
            <v>926903.349505438</v>
          </cell>
          <cell r="F41">
            <v>77127.173623534836</v>
          </cell>
          <cell r="G41">
            <v>675650.3958388702</v>
          </cell>
          <cell r="H41">
            <v>125125.35186289361</v>
          </cell>
          <cell r="I41">
            <v>866012.03853088233</v>
          </cell>
        </row>
        <row r="42">
          <cell r="B42">
            <v>22613926.876078855</v>
          </cell>
          <cell r="C42">
            <v>3192015.7056117598</v>
          </cell>
          <cell r="D42">
            <v>830747.61680566624</v>
          </cell>
          <cell r="E42">
            <v>1047689.4906729467</v>
          </cell>
          <cell r="F42">
            <v>87177.729257084051</v>
          </cell>
          <cell r="G42">
            <v>764010.91109248891</v>
          </cell>
          <cell r="H42">
            <v>141430.62082300748</v>
          </cell>
          <cell r="I42">
            <v>979353.71995868452</v>
          </cell>
        </row>
        <row r="43">
          <cell r="B43">
            <v>31852696.246518105</v>
          </cell>
          <cell r="C43">
            <v>4496092.4850481506</v>
          </cell>
          <cell r="D43">
            <v>1170144.0285287597</v>
          </cell>
          <cell r="E43">
            <v>1475716.0616087182</v>
          </cell>
          <cell r="F43">
            <v>122793.61053495121</v>
          </cell>
          <cell r="G43">
            <v>1076142.4857085375</v>
          </cell>
          <cell r="H43">
            <v>199211.15999526353</v>
          </cell>
          <cell r="I43">
            <v>1379462.1664201028</v>
          </cell>
        </row>
        <row r="44">
          <cell r="B44">
            <v>74729366.826373518</v>
          </cell>
          <cell r="C44">
            <v>10548248.160850508</v>
          </cell>
          <cell r="D44">
            <v>2745265.9476880203</v>
          </cell>
          <cell r="E44">
            <v>3462166.1552931815</v>
          </cell>
          <cell r="F44">
            <v>288085.1496709417</v>
          </cell>
          <cell r="G44">
            <v>2524729.6476746313</v>
          </cell>
          <cell r="H44">
            <v>467367.77747098112</v>
          </cell>
          <cell r="I44">
            <v>3236345.6286304295</v>
          </cell>
        </row>
        <row r="45">
          <cell r="B45">
            <v>1401888181.6267445</v>
          </cell>
          <cell r="C45">
            <v>197880231.84936696</v>
          </cell>
          <cell r="D45">
            <v>51499912.965053618</v>
          </cell>
          <cell r="E45">
            <v>64948627.588551342</v>
          </cell>
          <cell r="F45">
            <v>5404343.4833909571</v>
          </cell>
          <cell r="G45">
            <v>47333964.754049361</v>
          </cell>
          <cell r="H45">
            <v>8767602.23637826</v>
          </cell>
          <cell r="I45">
            <v>60667594.401808441</v>
          </cell>
        </row>
        <row r="46">
          <cell r="B46">
            <v>7987263.9307073141</v>
          </cell>
          <cell r="C46">
            <v>1127423.470120677</v>
          </cell>
          <cell r="D46">
            <v>293420.97511829878</v>
          </cell>
          <cell r="E46">
            <v>370045.08439819218</v>
          </cell>
          <cell r="F46">
            <v>30791.27018813516</v>
          </cell>
          <cell r="G46">
            <v>269849.49700580223</v>
          </cell>
          <cell r="H46">
            <v>49953.451365940979</v>
          </cell>
          <cell r="I46">
            <v>345908.81476248906</v>
          </cell>
        </row>
        <row r="47">
          <cell r="B47">
            <v>22055288.490343686</v>
          </cell>
          <cell r="C47">
            <v>3113162.4170694686</v>
          </cell>
          <cell r="D47">
            <v>810225.4178027208</v>
          </cell>
          <cell r="E47">
            <v>1021808.113722087</v>
          </cell>
          <cell r="F47">
            <v>85024.152560273462</v>
          </cell>
          <cell r="G47">
            <v>744875.97396511713</v>
          </cell>
          <cell r="H47">
            <v>137936.81923153237</v>
          </cell>
          <cell r="I47">
            <v>954754.26392196992</v>
          </cell>
        </row>
        <row r="48">
          <cell r="B48">
            <v>16940744.022520985</v>
          </cell>
          <cell r="C48">
            <v>2391230.9118606243</v>
          </cell>
          <cell r="D48">
            <v>622336.96963578486</v>
          </cell>
          <cell r="E48">
            <v>784854.37641307653</v>
          </cell>
          <cell r="F48">
            <v>65307.348162124203</v>
          </cell>
          <cell r="G48">
            <v>572342.58101904381</v>
          </cell>
          <cell r="H48">
            <v>105949.75200186195</v>
          </cell>
          <cell r="I48">
            <v>733662.08214256726</v>
          </cell>
        </row>
        <row r="49">
          <cell r="B49">
            <v>18324287.173424091</v>
          </cell>
          <cell r="C49">
            <v>2586521.6940089422</v>
          </cell>
          <cell r="D49">
            <v>673162.95760589605</v>
          </cell>
          <cell r="E49">
            <v>848953.08987566538</v>
          </cell>
          <cell r="F49">
            <v>70640.970707464192</v>
          </cell>
          <cell r="G49">
            <v>619085.54914880299</v>
          </cell>
          <cell r="H49">
            <v>114602.62188332574</v>
          </cell>
          <cell r="I49">
            <v>793579.94333427481</v>
          </cell>
        </row>
        <row r="50">
          <cell r="B50">
            <v>54618112.049358256</v>
          </cell>
          <cell r="C50">
            <v>7709491.2541189073</v>
          </cell>
          <cell r="D50">
            <v>2006456.7586192188</v>
          </cell>
          <cell r="E50">
            <v>2530423.9422053113</v>
          </cell>
          <cell r="F50">
            <v>210555.33657928117</v>
          </cell>
          <cell r="G50">
            <v>1845271.4461159271</v>
          </cell>
          <cell r="H50">
            <v>341589.21348120784</v>
          </cell>
          <cell r="I50">
            <v>2365376.5003212146</v>
          </cell>
        </row>
        <row r="51">
          <cell r="B51">
            <v>47001748.859349623</v>
          </cell>
          <cell r="C51">
            <v>6634421.4064372238</v>
          </cell>
          <cell r="D51">
            <v>1726661.2324596685</v>
          </cell>
          <cell r="E51">
            <v>2177562.463743506</v>
          </cell>
          <cell r="F51">
            <v>181193.90582288505</v>
          </cell>
          <cell r="G51">
            <v>1587952.8206557403</v>
          </cell>
          <cell r="H51">
            <v>293955.42655515752</v>
          </cell>
          <cell r="I51">
            <v>2035530.4871291562</v>
          </cell>
        </row>
        <row r="52">
          <cell r="B52">
            <v>425297684.76315486</v>
          </cell>
          <cell r="C52">
            <v>60031895.245948687</v>
          </cell>
          <cell r="D52">
            <v>15623780.866811644</v>
          </cell>
          <cell r="E52">
            <v>19703783.300247163</v>
          </cell>
          <cell r="F52">
            <v>1639542.1555540059</v>
          </cell>
          <cell r="G52">
            <v>14368670.837312166</v>
          </cell>
          <cell r="H52">
            <v>2659870.4382593478</v>
          </cell>
          <cell r="I52">
            <v>18418599.827666618</v>
          </cell>
        </row>
        <row r="53">
          <cell r="B53">
            <v>724304822.74862874</v>
          </cell>
          <cell r="C53">
            <v>102237545.1434126</v>
          </cell>
          <cell r="D53">
            <v>26608138.809256099</v>
          </cell>
          <cell r="E53">
            <v>33556602.309545174</v>
          </cell>
          <cell r="F53">
            <v>2792228.4388400866</v>
          </cell>
          <cell r="G53">
            <v>24439352.40001262</v>
          </cell>
          <cell r="H53">
            <v>4529902.3609605283</v>
          </cell>
          <cell r="I53">
            <v>31319271.219107836</v>
          </cell>
        </row>
        <row r="54">
          <cell r="B54">
            <v>221441748.31500369</v>
          </cell>
          <cell r="C54">
            <v>31257089.5967311</v>
          </cell>
          <cell r="D54">
            <v>8134907.5586131345</v>
          </cell>
          <cell r="E54">
            <v>10259261.638955295</v>
          </cell>
          <cell r="F54">
            <v>853668.1349777797</v>
          </cell>
          <cell r="G54">
            <v>7478651.0242137611</v>
          </cell>
          <cell r="H54">
            <v>1384927.2668101583</v>
          </cell>
          <cell r="I54">
            <v>9585821.1901550032</v>
          </cell>
        </row>
        <row r="55">
          <cell r="B55">
            <v>59031167.450255796</v>
          </cell>
          <cell r="C55">
            <v>8332405.7185797393</v>
          </cell>
          <cell r="D55">
            <v>2168575.2300050557</v>
          </cell>
          <cell r="E55">
            <v>2734878.1173081729</v>
          </cell>
          <cell r="F55">
            <v>227567.8683277868</v>
          </cell>
          <cell r="G55">
            <v>1993462.9733675541</v>
          </cell>
          <cell r="H55">
            <v>369189.07123694004</v>
          </cell>
          <cell r="I55">
            <v>2555090.99415348</v>
          </cell>
        </row>
        <row r="56">
          <cell r="B56">
            <v>14182129.555242509</v>
          </cell>
          <cell r="C56">
            <v>2001845.1694579963</v>
          </cell>
          <cell r="D56">
            <v>520996.21590754075</v>
          </cell>
          <cell r="E56">
            <v>657049.4444336046</v>
          </cell>
          <cell r="F56">
            <v>54672.762383593654</v>
          </cell>
          <cell r="G56">
            <v>479142.8654611152</v>
          </cell>
          <cell r="H56">
            <v>88696.99626171538</v>
          </cell>
          <cell r="I56">
            <v>614193.25413822581</v>
          </cell>
        </row>
        <row r="57">
          <cell r="B57">
            <v>19538877.032701243</v>
          </cell>
          <cell r="C57">
            <v>2757964.2713169348</v>
          </cell>
          <cell r="D57">
            <v>717782.25953077164</v>
          </cell>
          <cell r="E57">
            <v>905224.30000276084</v>
          </cell>
          <cell r="F57">
            <v>75323.270534942145</v>
          </cell>
          <cell r="G57">
            <v>660120.43486657867</v>
          </cell>
          <cell r="H57">
            <v>122198.83455281158</v>
          </cell>
          <cell r="I57">
            <v>846180.8517667437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topLeftCell="P1" zoomScale="120" zoomScaleNormal="120" zoomScaleSheetLayoutView="100" workbookViewId="0">
      <selection activeCell="Y10" sqref="Y10"/>
    </sheetView>
  </sheetViews>
  <sheetFormatPr baseColWidth="10" defaultColWidth="11.42578125" defaultRowHeight="12.75"/>
  <cols>
    <col min="1" max="1" width="48.7109375" style="176" customWidth="1"/>
    <col min="2" max="3" width="16.28515625" style="176" customWidth="1"/>
    <col min="4" max="4" width="18" style="176" bestFit="1" customWidth="1"/>
    <col min="5" max="11" width="13.7109375" style="176" customWidth="1"/>
    <col min="12" max="12" width="14.28515625" style="176" bestFit="1" customWidth="1"/>
    <col min="13" max="21" width="14.28515625" style="176" customWidth="1"/>
    <col min="22" max="22" width="14.85546875" style="176" customWidth="1"/>
    <col min="23" max="23" width="12.7109375" style="176" customWidth="1"/>
    <col min="24" max="24" width="16.28515625" style="176" customWidth="1"/>
    <col min="25" max="25" width="15.140625" style="176" customWidth="1"/>
    <col min="26" max="16384" width="11.42578125" style="176"/>
  </cols>
  <sheetData>
    <row r="1" spans="1:25" ht="27.75" customHeight="1">
      <c r="A1" s="217" t="s">
        <v>217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3" spans="1:25" ht="38.25">
      <c r="A3" s="177" t="s">
        <v>143</v>
      </c>
      <c r="B3" s="177" t="s">
        <v>198</v>
      </c>
      <c r="C3" s="177" t="s">
        <v>212</v>
      </c>
      <c r="D3" s="177" t="s">
        <v>199</v>
      </c>
      <c r="E3" s="177" t="s">
        <v>213</v>
      </c>
      <c r="F3" s="177" t="s">
        <v>200</v>
      </c>
      <c r="G3" s="177" t="s">
        <v>201</v>
      </c>
      <c r="H3" s="177" t="s">
        <v>216</v>
      </c>
      <c r="I3" s="177" t="s">
        <v>202</v>
      </c>
      <c r="J3" s="177" t="s">
        <v>214</v>
      </c>
      <c r="K3" s="177" t="s">
        <v>203</v>
      </c>
      <c r="L3" s="177" t="s">
        <v>215</v>
      </c>
      <c r="M3" s="177" t="s">
        <v>210</v>
      </c>
      <c r="N3" s="177" t="s">
        <v>212</v>
      </c>
      <c r="O3" s="177" t="s">
        <v>211</v>
      </c>
      <c r="P3" s="177" t="s">
        <v>168</v>
      </c>
      <c r="Q3" s="177" t="s">
        <v>221</v>
      </c>
      <c r="R3" s="177" t="s">
        <v>212</v>
      </c>
      <c r="S3" s="177" t="s">
        <v>169</v>
      </c>
      <c r="T3" s="177" t="s">
        <v>170</v>
      </c>
      <c r="U3" s="177" t="s">
        <v>171</v>
      </c>
      <c r="V3" s="177" t="s">
        <v>144</v>
      </c>
      <c r="W3" s="177" t="s">
        <v>145</v>
      </c>
      <c r="X3" s="177" t="s">
        <v>176</v>
      </c>
    </row>
    <row r="4" spans="1:25" ht="25.5" customHeight="1">
      <c r="A4" s="178" t="s">
        <v>146</v>
      </c>
      <c r="B4" s="206">
        <v>2098863055</v>
      </c>
      <c r="C4" s="206"/>
      <c r="D4" s="206">
        <v>2680731843</v>
      </c>
      <c r="E4" s="206">
        <v>-43543052</v>
      </c>
      <c r="F4" s="206">
        <v>2183972563</v>
      </c>
      <c r="G4" s="206">
        <v>2333082754</v>
      </c>
      <c r="H4" s="206"/>
      <c r="I4" s="206">
        <v>2663284272.8048701</v>
      </c>
      <c r="J4" s="206">
        <v>-316195258.43799591</v>
      </c>
      <c r="K4" s="206">
        <v>2178582773.831687</v>
      </c>
      <c r="L4" s="206">
        <v>592829706</v>
      </c>
      <c r="M4" s="206">
        <v>2382615093</v>
      </c>
      <c r="N4" s="206"/>
      <c r="O4" s="206">
        <v>2568137511</v>
      </c>
      <c r="P4" s="206">
        <v>2171688846.1535549</v>
      </c>
      <c r="Q4" s="206">
        <v>-484231065</v>
      </c>
      <c r="R4" s="206"/>
      <c r="S4" s="206">
        <v>2178823994.4885459</v>
      </c>
      <c r="T4" s="206">
        <v>2305376299.880806</v>
      </c>
      <c r="U4" s="206">
        <v>2269677956</v>
      </c>
      <c r="V4" s="206">
        <f>SUM(B4:U4)</f>
        <v>27763697292.72147</v>
      </c>
      <c r="W4" s="205">
        <v>20</v>
      </c>
      <c r="X4" s="205">
        <f t="shared" ref="X4:X11" si="0">+W4/100*V4</f>
        <v>5552739458.5442944</v>
      </c>
    </row>
    <row r="5" spans="1:25" ht="25.5" customHeight="1">
      <c r="A5" s="178" t="s">
        <v>147</v>
      </c>
      <c r="B5" s="206">
        <v>56570021</v>
      </c>
      <c r="C5" s="206"/>
      <c r="D5" s="206">
        <v>77009364</v>
      </c>
      <c r="E5" s="206">
        <v>776506</v>
      </c>
      <c r="F5" s="206">
        <v>59540420</v>
      </c>
      <c r="G5" s="206">
        <v>64784001</v>
      </c>
      <c r="H5" s="206"/>
      <c r="I5" s="206">
        <v>76370949.546037525</v>
      </c>
      <c r="J5" s="206">
        <v>-491452.18780875206</v>
      </c>
      <c r="K5" s="206">
        <v>59524827.460300356</v>
      </c>
      <c r="L5" s="206">
        <v>22119973</v>
      </c>
      <c r="M5" s="206">
        <v>66752512</v>
      </c>
      <c r="N5" s="206"/>
      <c r="O5" s="206">
        <v>73340848</v>
      </c>
      <c r="P5" s="206">
        <v>59213497.162977107</v>
      </c>
      <c r="Q5" s="206">
        <v>-16999182</v>
      </c>
      <c r="R5" s="206"/>
      <c r="S5" s="206">
        <v>59464275.578348249</v>
      </c>
      <c r="T5" s="206">
        <v>63950341.809225857</v>
      </c>
      <c r="U5" s="206">
        <v>61856987</v>
      </c>
      <c r="V5" s="206">
        <f t="shared" ref="V5:V11" si="1">SUM(B5:U5)</f>
        <v>783783889.36908031</v>
      </c>
      <c r="W5" s="205">
        <v>100</v>
      </c>
      <c r="X5" s="205">
        <f t="shared" si="0"/>
        <v>783783889.36908031</v>
      </c>
    </row>
    <row r="6" spans="1:25" ht="25.5" customHeight="1">
      <c r="A6" s="178" t="s">
        <v>148</v>
      </c>
      <c r="B6" s="206">
        <v>77438613</v>
      </c>
      <c r="C6" s="206"/>
      <c r="D6" s="206">
        <v>123418954</v>
      </c>
      <c r="E6" s="206">
        <v>-40431637</v>
      </c>
      <c r="F6" s="206">
        <v>128791591</v>
      </c>
      <c r="G6" s="206">
        <v>64891310</v>
      </c>
      <c r="H6" s="206"/>
      <c r="I6" s="206">
        <v>90097667.240354806</v>
      </c>
      <c r="J6" s="206">
        <v>2710056.7993328571</v>
      </c>
      <c r="K6" s="206">
        <v>71493840.97207123</v>
      </c>
      <c r="L6" s="206">
        <v>-86269148</v>
      </c>
      <c r="M6" s="206">
        <v>74511857</v>
      </c>
      <c r="N6" s="206"/>
      <c r="O6" s="206">
        <v>107819057</v>
      </c>
      <c r="P6" s="206">
        <v>60249221.465760551</v>
      </c>
      <c r="Q6" s="206">
        <v>69708035</v>
      </c>
      <c r="R6" s="206"/>
      <c r="S6" s="206">
        <v>85180998.918287635</v>
      </c>
      <c r="T6" s="206">
        <v>95027268.769945651</v>
      </c>
      <c r="U6" s="206">
        <v>95292443</v>
      </c>
      <c r="V6" s="206">
        <f t="shared" si="1"/>
        <v>1019930129.1657526</v>
      </c>
      <c r="W6" s="205">
        <v>20</v>
      </c>
      <c r="X6" s="205">
        <f t="shared" si="0"/>
        <v>203986025.83315054</v>
      </c>
    </row>
    <row r="7" spans="1:25" ht="25.5" customHeight="1">
      <c r="A7" s="178" t="s">
        <v>175</v>
      </c>
      <c r="B7" s="206">
        <v>75298111</v>
      </c>
      <c r="C7" s="206">
        <v>43667842</v>
      </c>
      <c r="D7" s="206">
        <v>75298111</v>
      </c>
      <c r="E7" s="206"/>
      <c r="F7" s="206">
        <v>75298111</v>
      </c>
      <c r="G7" s="206">
        <v>75298111</v>
      </c>
      <c r="H7" s="206">
        <v>106830963</v>
      </c>
      <c r="I7" s="206">
        <v>75298111</v>
      </c>
      <c r="J7" s="206">
        <v>-2385513.4397530556</v>
      </c>
      <c r="K7" s="206">
        <v>75298111</v>
      </c>
      <c r="L7" s="206"/>
      <c r="M7" s="206">
        <v>75298111</v>
      </c>
      <c r="N7" s="206">
        <v>131780411.49335051</v>
      </c>
      <c r="O7" s="206">
        <v>75298111</v>
      </c>
      <c r="P7" s="206">
        <v>75298111</v>
      </c>
      <c r="Q7" s="206"/>
      <c r="R7" s="206">
        <v>102804189.851127</v>
      </c>
      <c r="S7" s="206">
        <v>75298111</v>
      </c>
      <c r="T7" s="206">
        <v>75298111</v>
      </c>
      <c r="U7" s="206">
        <v>75298111</v>
      </c>
      <c r="V7" s="206">
        <f t="shared" si="1"/>
        <v>1286275224.9047246</v>
      </c>
      <c r="W7" s="205">
        <v>20</v>
      </c>
      <c r="X7" s="205">
        <f t="shared" si="0"/>
        <v>257255044.98094493</v>
      </c>
    </row>
    <row r="8" spans="1:25" ht="25.5" customHeight="1">
      <c r="A8" s="178" t="s">
        <v>174</v>
      </c>
      <c r="B8" s="206">
        <v>9462297</v>
      </c>
      <c r="C8" s="206"/>
      <c r="D8" s="206">
        <v>9349182</v>
      </c>
      <c r="E8" s="206"/>
      <c r="F8" s="206">
        <v>8386916</v>
      </c>
      <c r="G8" s="206">
        <v>9239103</v>
      </c>
      <c r="H8" s="206"/>
      <c r="I8" s="206">
        <v>9091621.937570909</v>
      </c>
      <c r="J8" s="206"/>
      <c r="K8" s="206">
        <v>8599674.0186194144</v>
      </c>
      <c r="L8" s="206"/>
      <c r="M8" s="206">
        <v>8444374</v>
      </c>
      <c r="N8" s="206"/>
      <c r="O8" s="206">
        <v>8878333</v>
      </c>
      <c r="P8" s="206">
        <v>8960712.5790730845</v>
      </c>
      <c r="Q8" s="206"/>
      <c r="R8" s="206"/>
      <c r="S8" s="206">
        <v>8803721.013032943</v>
      </c>
      <c r="T8" s="206">
        <v>9038770.7614546008</v>
      </c>
      <c r="U8" s="206">
        <v>8775626</v>
      </c>
      <c r="V8" s="206">
        <f t="shared" si="1"/>
        <v>107030331.30975094</v>
      </c>
      <c r="W8" s="205">
        <v>20</v>
      </c>
      <c r="X8" s="205">
        <f t="shared" si="0"/>
        <v>21406066.261950191</v>
      </c>
    </row>
    <row r="9" spans="1:25" ht="25.5" customHeight="1">
      <c r="A9" s="178" t="s">
        <v>194</v>
      </c>
      <c r="B9" s="213">
        <v>84739453</v>
      </c>
      <c r="C9" s="213"/>
      <c r="D9" s="213">
        <v>85966401</v>
      </c>
      <c r="E9" s="213"/>
      <c r="F9" s="213">
        <f>86075485</f>
        <v>86075485</v>
      </c>
      <c r="G9" s="213">
        <f>61022055</f>
        <v>61022055</v>
      </c>
      <c r="H9" s="213"/>
      <c r="I9" s="213">
        <v>80064036</v>
      </c>
      <c r="J9" s="213"/>
      <c r="K9" s="213">
        <v>69923930</v>
      </c>
      <c r="L9" s="213"/>
      <c r="M9" s="213">
        <v>75713316</v>
      </c>
      <c r="N9" s="213"/>
      <c r="O9" s="213">
        <v>75471077</v>
      </c>
      <c r="P9" s="213">
        <v>70002662</v>
      </c>
      <c r="Q9" s="213"/>
      <c r="R9" s="213"/>
      <c r="S9" s="213">
        <v>82619332</v>
      </c>
      <c r="T9" s="213">
        <v>72607739</v>
      </c>
      <c r="U9" s="213">
        <v>93422673</v>
      </c>
      <c r="V9" s="206">
        <f t="shared" si="1"/>
        <v>937628159</v>
      </c>
      <c r="W9" s="205">
        <v>20</v>
      </c>
      <c r="X9" s="205">
        <f t="shared" si="0"/>
        <v>187525631.80000001</v>
      </c>
    </row>
    <row r="10" spans="1:25" ht="25.5" customHeight="1">
      <c r="A10" s="178" t="s">
        <v>192</v>
      </c>
      <c r="B10" s="213">
        <v>13678356</v>
      </c>
      <c r="C10" s="213"/>
      <c r="D10" s="213">
        <v>14541786</v>
      </c>
      <c r="E10" s="213"/>
      <c r="F10" s="213">
        <v>14541786</v>
      </c>
      <c r="G10" s="213">
        <v>14541786</v>
      </c>
      <c r="H10" s="213"/>
      <c r="I10" s="213">
        <v>14541786</v>
      </c>
      <c r="J10" s="213"/>
      <c r="K10" s="213">
        <v>14541786</v>
      </c>
      <c r="L10" s="213"/>
      <c r="M10" s="213">
        <v>14541786</v>
      </c>
      <c r="N10" s="213"/>
      <c r="O10" s="213">
        <v>14541786</v>
      </c>
      <c r="P10" s="213">
        <v>14541786</v>
      </c>
      <c r="Q10" s="213"/>
      <c r="R10" s="213"/>
      <c r="S10" s="213">
        <v>14541786</v>
      </c>
      <c r="T10" s="213">
        <v>14541786</v>
      </c>
      <c r="U10" s="213">
        <v>14541780</v>
      </c>
      <c r="V10" s="206">
        <f t="shared" si="1"/>
        <v>173637996</v>
      </c>
      <c r="W10" s="205">
        <v>20</v>
      </c>
      <c r="X10" s="205">
        <f t="shared" si="0"/>
        <v>34727599.200000003</v>
      </c>
      <c r="Y10" s="215">
        <f>SUM(X4:X10)</f>
        <v>7041423715.9894209</v>
      </c>
    </row>
    <row r="11" spans="1:25" ht="25.5" customHeight="1">
      <c r="A11" s="178" t="s">
        <v>166</v>
      </c>
      <c r="B11" s="206">
        <v>99814605</v>
      </c>
      <c r="C11" s="206"/>
      <c r="D11" s="206">
        <v>102258965</v>
      </c>
      <c r="E11" s="206"/>
      <c r="F11" s="206">
        <v>95572178</v>
      </c>
      <c r="G11" s="206">
        <v>66175746</v>
      </c>
      <c r="H11" s="206"/>
      <c r="I11" s="206">
        <v>103926768.54545453</v>
      </c>
      <c r="J11" s="206"/>
      <c r="K11" s="206">
        <v>93664282.909090906</v>
      </c>
      <c r="L11" s="206"/>
      <c r="M11" s="206">
        <v>103887770</v>
      </c>
      <c r="N11" s="206"/>
      <c r="O11" s="206">
        <v>109012532.72727273</v>
      </c>
      <c r="P11" s="206">
        <v>108798292</v>
      </c>
      <c r="Q11" s="206"/>
      <c r="R11" s="206"/>
      <c r="S11" s="206">
        <v>114585835.09090909</v>
      </c>
      <c r="T11" s="206">
        <v>96865971</v>
      </c>
      <c r="U11" s="206">
        <v>107243366.72727257</v>
      </c>
      <c r="V11" s="206">
        <f t="shared" si="1"/>
        <v>1201806312.9999998</v>
      </c>
      <c r="W11" s="205">
        <v>20</v>
      </c>
      <c r="X11" s="205">
        <f t="shared" si="0"/>
        <v>240361262.59999996</v>
      </c>
    </row>
    <row r="12" spans="1:25" ht="25.5" customHeight="1">
      <c r="A12" s="195" t="s">
        <v>53</v>
      </c>
      <c r="B12" s="214">
        <f>SUM(B4:B11)</f>
        <v>2515864511</v>
      </c>
      <c r="C12" s="214">
        <f t="shared" ref="C12:U12" si="2">SUM(C4:C11)</f>
        <v>43667842</v>
      </c>
      <c r="D12" s="214">
        <f t="shared" si="2"/>
        <v>3168574606</v>
      </c>
      <c r="E12" s="214">
        <f t="shared" si="2"/>
        <v>-83198183</v>
      </c>
      <c r="F12" s="214">
        <f t="shared" si="2"/>
        <v>2652179050</v>
      </c>
      <c r="G12" s="214">
        <f t="shared" si="2"/>
        <v>2689034866</v>
      </c>
      <c r="H12" s="214">
        <f t="shared" si="2"/>
        <v>106830963</v>
      </c>
      <c r="I12" s="214">
        <f t="shared" si="2"/>
        <v>3112675213.0742884</v>
      </c>
      <c r="J12" s="214">
        <f t="shared" si="2"/>
        <v>-316362167.26622486</v>
      </c>
      <c r="K12" s="214">
        <f t="shared" si="2"/>
        <v>2571629226.1917691</v>
      </c>
      <c r="L12" s="214">
        <f t="shared" si="2"/>
        <v>528680531</v>
      </c>
      <c r="M12" s="214">
        <f t="shared" si="2"/>
        <v>2801764819</v>
      </c>
      <c r="N12" s="214">
        <f t="shared" si="2"/>
        <v>131780411.49335051</v>
      </c>
      <c r="O12" s="214">
        <f t="shared" si="2"/>
        <v>3032499255.7272725</v>
      </c>
      <c r="P12" s="214">
        <f t="shared" si="2"/>
        <v>2568753128.3613658</v>
      </c>
      <c r="Q12" s="214">
        <f t="shared" si="2"/>
        <v>-431522212</v>
      </c>
      <c r="R12" s="214">
        <f t="shared" si="2"/>
        <v>102804189.851127</v>
      </c>
      <c r="S12" s="214">
        <f t="shared" si="2"/>
        <v>2619318054.0891237</v>
      </c>
      <c r="T12" s="214">
        <f t="shared" si="2"/>
        <v>2732706288.2214322</v>
      </c>
      <c r="U12" s="214">
        <f t="shared" si="2"/>
        <v>2726108942.7272725</v>
      </c>
      <c r="V12" s="214">
        <f>SUM(V4:V11)</f>
        <v>33273789335.470776</v>
      </c>
      <c r="W12" s="214"/>
      <c r="X12" s="214">
        <f>SUM(X4:X11)</f>
        <v>7281784978.5894213</v>
      </c>
    </row>
    <row r="13" spans="1:2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  <c r="W13" s="181"/>
      <c r="X13" s="180"/>
    </row>
    <row r="14" spans="1:25">
      <c r="A14" s="182" t="s">
        <v>149</v>
      </c>
      <c r="B14" s="212"/>
      <c r="C14" s="212"/>
      <c r="D14" s="216"/>
      <c r="E14" s="182"/>
      <c r="F14" s="182"/>
      <c r="G14" s="216"/>
      <c r="H14" s="182"/>
      <c r="I14" s="182"/>
      <c r="J14" s="182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5"/>
    </row>
    <row r="16" spans="1:25">
      <c r="I16" s="215"/>
      <c r="K16" s="215"/>
    </row>
  </sheetData>
  <mergeCells count="1">
    <mergeCell ref="A1:X1"/>
  </mergeCells>
  <pageMargins left="0.19685039370078741" right="0.19685039370078741" top="0.74803149606299213" bottom="0.74803149606299213" header="0.31496062992125984" footer="0.31496062992125984"/>
  <pageSetup scale="78" orientation="landscape" r:id="rId1"/>
  <headerFooter>
    <oddHeader xml:space="preserve">&amp;LANEXO II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B5" zoomScale="130" zoomScaleNormal="130" zoomScaleSheetLayoutView="100" workbookViewId="0">
      <selection activeCell="K7" sqref="K7:K57"/>
    </sheetView>
  </sheetViews>
  <sheetFormatPr baseColWidth="10" defaultColWidth="11.42578125" defaultRowHeight="12.75"/>
  <cols>
    <col min="1" max="1" width="28" style="183" customWidth="1"/>
    <col min="2" max="2" width="13.85546875" style="183" bestFit="1" customWidth="1"/>
    <col min="3" max="7" width="13.42578125" style="183" customWidth="1"/>
    <col min="8" max="8" width="15.85546875" style="183" customWidth="1"/>
    <col min="9" max="9" width="13.42578125" style="183" customWidth="1"/>
    <col min="10" max="10" width="13.85546875" style="183" bestFit="1" customWidth="1"/>
    <col min="11" max="11" width="13.85546875" style="183" customWidth="1"/>
    <col min="12" max="16384" width="11.42578125" style="183"/>
  </cols>
  <sheetData>
    <row r="1" spans="1:11">
      <c r="A1" s="218" t="s">
        <v>150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1">
      <c r="A2" s="218" t="s">
        <v>208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1">
      <c r="A3" s="218" t="s">
        <v>218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1">
      <c r="A4" s="218" t="s">
        <v>204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1" ht="13.5" customHeight="1" thickBot="1">
      <c r="A5" s="184"/>
    </row>
    <row r="6" spans="1:11" ht="39.75" thickTop="1" thickBot="1">
      <c r="A6" s="185" t="s">
        <v>0</v>
      </c>
      <c r="B6" s="186" t="s">
        <v>134</v>
      </c>
      <c r="C6" s="186" t="s">
        <v>135</v>
      </c>
      <c r="D6" s="186" t="s">
        <v>136</v>
      </c>
      <c r="E6" s="186" t="s">
        <v>161</v>
      </c>
      <c r="F6" s="186" t="s">
        <v>151</v>
      </c>
      <c r="G6" s="186" t="s">
        <v>137</v>
      </c>
      <c r="H6" s="186" t="s">
        <v>193</v>
      </c>
      <c r="I6" s="186" t="s">
        <v>167</v>
      </c>
      <c r="J6" s="187" t="s">
        <v>53</v>
      </c>
    </row>
    <row r="7" spans="1:11" ht="13.5" thickTop="1">
      <c r="A7" s="188" t="s">
        <v>1</v>
      </c>
      <c r="B7" s="189">
        <f>'PART OBSERVADAS 2018'!X$4*'CALCULO GARANTIA'!$N7</f>
        <v>7358911.9291021153</v>
      </c>
      <c r="C7" s="189">
        <f>'PART OBSERVADAS 2018'!X$5*'CALCULO GARANTIA'!$N7</f>
        <v>1038729.9199570697</v>
      </c>
      <c r="D7" s="197">
        <f>'PART OBSERVADAS 2018'!X$6*'CALCULO GARANTIA'!$N7</f>
        <v>270337.7693264283</v>
      </c>
      <c r="E7" s="189">
        <f>'PART OBSERVADAS 2018'!X$7*'CALCULO GARANTIA'!$N7</f>
        <v>340933.91801751783</v>
      </c>
      <c r="F7" s="189">
        <f>'PART OBSERVADAS 2018'!X$8*'CALCULO GARANTIA'!$N7</f>
        <v>28368.944292501059</v>
      </c>
      <c r="G7" s="189">
        <f>'PART OBSERVADAS 2018'!X$9*'CALCULO GARANTIA'!$N7</f>
        <v>248523.20537783843</v>
      </c>
      <c r="H7" s="189">
        <f>'PART OBSERVADAS 2018'!X$10*'CALCULO GARANTIA'!$N7</f>
        <v>46023.651195936713</v>
      </c>
      <c r="I7" s="189">
        <f>+'PART OBSERVADAS 2018'!X$11*'CALCULO GARANTIA'!$N7</f>
        <v>318544.99492488225</v>
      </c>
      <c r="J7" s="190">
        <f t="shared" ref="J7:J38" si="0">SUM(B7:I7)</f>
        <v>9650374.3321942873</v>
      </c>
      <c r="K7" s="183">
        <f>SUM(B7:H7)</f>
        <v>9331829.3372694049</v>
      </c>
    </row>
    <row r="8" spans="1:11">
      <c r="A8" s="188" t="s">
        <v>2</v>
      </c>
      <c r="B8" s="189">
        <f>'PART OBSERVADAS 2018'!X$4*'CALCULO GARANTIA'!$N8</f>
        <v>14576366.239644157</v>
      </c>
      <c r="C8" s="189">
        <f>'PART OBSERVADAS 2018'!X$5*'CALCULO GARANTIA'!$N8</f>
        <v>2057492.7221907792</v>
      </c>
      <c r="D8" s="197">
        <f>'PART OBSERVADAS 2018'!X$6*'CALCULO GARANTIA'!$N8</f>
        <v>535478.93657034938</v>
      </c>
      <c r="E8" s="189">
        <f>'PART OBSERVADAS 2018'!X$7*'CALCULO GARANTIA'!$N8</f>
        <v>675314.19052415679</v>
      </c>
      <c r="F8" s="189">
        <f>'PART OBSERVADAS 2018'!X$8*'CALCULO GARANTIA'!$N8</f>
        <v>56192.562952715307</v>
      </c>
      <c r="G8" s="189">
        <f>'PART OBSERVADAS 2018'!X$9*'CALCULO GARANTIA'!$N8</f>
        <v>492269.14189740497</v>
      </c>
      <c r="H8" s="189">
        <f>'PART OBSERVADAS 2018'!X$10*'CALCULO GARANTIA'!$N8</f>
        <v>91162.606915376397</v>
      </c>
      <c r="I8" s="189">
        <f>+'PART OBSERVADAS 2018'!X$11*'CALCULO GARANTIA'!$N8</f>
        <v>630966.71825466573</v>
      </c>
      <c r="J8" s="190">
        <f t="shared" si="0"/>
        <v>19115243.118949607</v>
      </c>
      <c r="K8" s="183">
        <f t="shared" ref="K8:K57" si="1">SUM(B8:H8)</f>
        <v>18484276.40069494</v>
      </c>
    </row>
    <row r="9" spans="1:11">
      <c r="A9" s="188" t="s">
        <v>3</v>
      </c>
      <c r="B9" s="189">
        <f>'PART OBSERVADAS 2018'!X$4*'CALCULO GARANTIA'!$N9</f>
        <v>14372051.346050892</v>
      </c>
      <c r="C9" s="189">
        <f>'PART OBSERVADAS 2018'!X$5*'CALCULO GARANTIA'!$N9</f>
        <v>2028653.1335242975</v>
      </c>
      <c r="D9" s="197">
        <f>'PART OBSERVADAS 2018'!X$6*'CALCULO GARANTIA'!$N9</f>
        <v>527973.20296376315</v>
      </c>
      <c r="E9" s="189">
        <f>'PART OBSERVADAS 2018'!X$7*'CALCULO GARANTIA'!$N9</f>
        <v>665848.405656341</v>
      </c>
      <c r="F9" s="189">
        <f>'PART OBSERVADAS 2018'!X$8*'CALCULO GARANTIA'!$N9</f>
        <v>55404.919631213721</v>
      </c>
      <c r="G9" s="189">
        <f>'PART OBSERVADAS 2018'!X$9*'CALCULO GARANTIA'!$N9</f>
        <v>485369.07395917847</v>
      </c>
      <c r="H9" s="189">
        <f>'PART OBSERVADAS 2018'!X$10*'CALCULO GARANTIA'!$N9</f>
        <v>89884.793362575976</v>
      </c>
      <c r="I9" s="189">
        <f>+'PART OBSERVADAS 2018'!X$11*'CALCULO GARANTIA'!$N9</f>
        <v>622122.54572348483</v>
      </c>
      <c r="J9" s="190">
        <f t="shared" si="0"/>
        <v>18847307.42087175</v>
      </c>
      <c r="K9" s="183">
        <f t="shared" si="1"/>
        <v>18225184.875148263</v>
      </c>
    </row>
    <row r="10" spans="1:11">
      <c r="A10" s="188" t="s">
        <v>4</v>
      </c>
      <c r="B10" s="189">
        <f>'PART OBSERVADAS 2018'!X$4*'CALCULO GARANTIA'!$N10</f>
        <v>39994666.972244628</v>
      </c>
      <c r="C10" s="189">
        <f>'PART OBSERVADAS 2018'!X$5*'CALCULO GARANTIA'!$N10</f>
        <v>5645353.229259016</v>
      </c>
      <c r="D10" s="197">
        <f>'PART OBSERVADAS 2018'!X$6*'CALCULO GARANTIA'!$N10</f>
        <v>1469248.3288829362</v>
      </c>
      <c r="E10" s="189">
        <f>'PART OBSERVADAS 2018'!X$7*'CALCULO GARANTIA'!$N10</f>
        <v>1852928.6179834597</v>
      </c>
      <c r="F10" s="189">
        <f>'PART OBSERVADAS 2018'!X$8*'CALCULO GARANTIA'!$N10</f>
        <v>154181.28254066181</v>
      </c>
      <c r="G10" s="189">
        <f>'PART OBSERVADAS 2018'!X$9*'CALCULO GARANTIA'!$N10</f>
        <v>1350689.1955933715</v>
      </c>
      <c r="H10" s="189">
        <f>'PART OBSERVADAS 2018'!X$10*'CALCULO GARANTIA'!$N10</f>
        <v>250132.16901657183</v>
      </c>
      <c r="I10" s="189">
        <f>+'PART OBSERVADAS 2018'!X$11*'CALCULO GARANTIA'!$N10</f>
        <v>1731247.9223066992</v>
      </c>
      <c r="J10" s="190">
        <f t="shared" si="0"/>
        <v>52448447.717827342</v>
      </c>
      <c r="K10" s="183">
        <f t="shared" si="1"/>
        <v>50717199.795520641</v>
      </c>
    </row>
    <row r="11" spans="1:11">
      <c r="A11" s="188" t="s">
        <v>5</v>
      </c>
      <c r="B11" s="189">
        <f>'PART OBSERVADAS 2018'!X$4*'CALCULO GARANTIA'!$N11</f>
        <v>52971569.298480883</v>
      </c>
      <c r="C11" s="189">
        <f>'PART OBSERVADAS 2018'!X$5*'CALCULO GARANTIA'!$N11</f>
        <v>7477077.3814825332</v>
      </c>
      <c r="D11" s="197">
        <f>'PART OBSERVADAS 2018'!X$6*'CALCULO GARANTIA'!$N11</f>
        <v>1945969.1894449526</v>
      </c>
      <c r="E11" s="189">
        <f>'PART OBSERVADAS 2018'!X$7*'CALCULO GARANTIA'!$N11</f>
        <v>2454140.617316925</v>
      </c>
      <c r="F11" s="189">
        <f>'PART OBSERVADAS 2018'!X$8*'CALCULO GARANTIA'!$N11</f>
        <v>204207.83846754351</v>
      </c>
      <c r="G11" s="189">
        <f>'PART OBSERVADAS 2018'!X$9*'CALCULO GARANTIA'!$N11</f>
        <v>1788941.6700165658</v>
      </c>
      <c r="H11" s="189">
        <f>'PART OBSERVADAS 2018'!X$10*'CALCULO GARANTIA'!$N11</f>
        <v>331291.50779117097</v>
      </c>
      <c r="I11" s="189">
        <f>+'PART OBSERVADAS 2018'!X$11*'CALCULO GARANTIA'!$N11</f>
        <v>2292978.69520861</v>
      </c>
      <c r="J11" s="190">
        <f t="shared" si="0"/>
        <v>69466176.198209181</v>
      </c>
      <c r="K11" s="183">
        <f t="shared" si="1"/>
        <v>67173197.503000572</v>
      </c>
    </row>
    <row r="12" spans="1:11">
      <c r="A12" s="188" t="s">
        <v>6</v>
      </c>
      <c r="B12" s="189">
        <f>'PART OBSERVADAS 2018'!X$4*'CALCULO GARANTIA'!$N12</f>
        <v>345472493.01823252</v>
      </c>
      <c r="C12" s="189">
        <f>'PART OBSERVADAS 2018'!X$5*'CALCULO GARANTIA'!$N12</f>
        <v>48764357.893869072</v>
      </c>
      <c r="D12" s="197">
        <f>'PART OBSERVADAS 2018'!X$6*'CALCULO GARANTIA'!$N12</f>
        <v>12691314.154317429</v>
      </c>
      <c r="E12" s="189">
        <f>'PART OBSERVADAS 2018'!X$7*'CALCULO GARANTIA'!$N12</f>
        <v>16005530.674472513</v>
      </c>
      <c r="F12" s="189">
        <f>'PART OBSERVADAS 2018'!X$8*'CALCULO GARANTIA'!$N12</f>
        <v>1331812.3662096218</v>
      </c>
      <c r="G12" s="189">
        <f>'PART OBSERVADAS 2018'!X$9*'CALCULO GARANTIA'!$N12</f>
        <v>11667204.630513884</v>
      </c>
      <c r="H12" s="189">
        <f>'PART OBSERVADAS 2018'!X$10*'CALCULO GARANTIA'!$N12</f>
        <v>2160632.6682050419</v>
      </c>
      <c r="I12" s="189">
        <f>+'PART OBSERVADAS 2018'!X$11*'CALCULO GARANTIA'!$N12</f>
        <v>14954457.20718208</v>
      </c>
      <c r="J12" s="190">
        <f t="shared" si="0"/>
        <v>453047802.61300218</v>
      </c>
      <c r="K12" s="183">
        <f t="shared" si="1"/>
        <v>438093345.40582013</v>
      </c>
    </row>
    <row r="13" spans="1:11">
      <c r="A13" s="188" t="s">
        <v>7</v>
      </c>
      <c r="B13" s="189">
        <f>'PART OBSERVADAS 2018'!X$4*'CALCULO GARANTIA'!$N13</f>
        <v>59046361.195931286</v>
      </c>
      <c r="C13" s="189">
        <f>'PART OBSERVADAS 2018'!X$5*'CALCULO GARANTIA'!$N13</f>
        <v>8334550.3560455572</v>
      </c>
      <c r="D13" s="197">
        <f>'PART OBSERVADAS 2018'!X$6*'CALCULO GARANTIA'!$N13</f>
        <v>2169133.3890577313</v>
      </c>
      <c r="E13" s="189">
        <f>'PART OBSERVADAS 2018'!X$7*'CALCULO GARANTIA'!$N13</f>
        <v>2735582.0345661645</v>
      </c>
      <c r="F13" s="189">
        <f>'PART OBSERVADAS 2018'!X$8*'CALCULO GARANTIA'!$N13</f>
        <v>227626.44091687794</v>
      </c>
      <c r="G13" s="189">
        <f>'PART OBSERVADAS 2018'!X$9*'CALCULO GARANTIA'!$N13</f>
        <v>1994097.91714968</v>
      </c>
      <c r="H13" s="189">
        <f>'PART OBSERVADAS 2018'!X$10*'CALCULO GARANTIA'!$N13</f>
        <v>369284.09502006485</v>
      </c>
      <c r="I13" s="189">
        <f>+'PART OBSERVADAS 2018'!X$11*'CALCULO GARANTIA'!$N13</f>
        <v>2555938.025716478</v>
      </c>
      <c r="J13" s="190">
        <f t="shared" si="0"/>
        <v>77432573.454403847</v>
      </c>
      <c r="K13" s="183">
        <f t="shared" si="1"/>
        <v>74876635.428687364</v>
      </c>
    </row>
    <row r="14" spans="1:11">
      <c r="A14" s="188" t="s">
        <v>8</v>
      </c>
      <c r="B14" s="189">
        <f>'PART OBSERVADAS 2018'!X$4*'CALCULO GARANTIA'!$N14</f>
        <v>9614635.225834256</v>
      </c>
      <c r="C14" s="189">
        <f>'PART OBSERVADAS 2018'!X$5*'CALCULO GARANTIA'!$N14</f>
        <v>1357131.2409721673</v>
      </c>
      <c r="D14" s="197">
        <f>'PART OBSERVADAS 2018'!X$6*'CALCULO GARANTIA'!$N14</f>
        <v>353204.25966240221</v>
      </c>
      <c r="E14" s="189">
        <f>'PART OBSERVADAS 2018'!X$7*'CALCULO GARANTIA'!$N14</f>
        <v>445440.20766027423</v>
      </c>
      <c r="F14" s="189">
        <f>'PART OBSERVADAS 2018'!X$8*'CALCULO GARANTIA'!$N14</f>
        <v>37064.861455366045</v>
      </c>
      <c r="G14" s="189">
        <f>'PART OBSERVADAS 2018'!X$9*'CALCULO GARANTIA'!$N14</f>
        <v>324702.8892156551</v>
      </c>
      <c r="H14" s="189">
        <f>'PART OBSERVADAS 2018'!X$10*'CALCULO GARANTIA'!$N14</f>
        <v>60131.256124973486</v>
      </c>
      <c r="I14" s="189">
        <f>+'PART OBSERVADAS 2018'!X$11*'CALCULO GARANTIA'!$N14</f>
        <v>416188.42007145163</v>
      </c>
      <c r="J14" s="190">
        <f t="shared" si="0"/>
        <v>12608498.360996546</v>
      </c>
      <c r="K14" s="183">
        <f t="shared" si="1"/>
        <v>12192309.940925095</v>
      </c>
    </row>
    <row r="15" spans="1:11">
      <c r="A15" s="188" t="s">
        <v>9</v>
      </c>
      <c r="B15" s="189">
        <f>'PART OBSERVADAS 2018'!X$4*'CALCULO GARANTIA'!$N15</f>
        <v>95571355.506299913</v>
      </c>
      <c r="C15" s="189">
        <f>'PART OBSERVADAS 2018'!X$5*'CALCULO GARANTIA'!$N15</f>
        <v>13490150.094425734</v>
      </c>
      <c r="D15" s="197">
        <f>'PART OBSERVADAS 2018'!X$6*'CALCULO GARANTIA'!$N15</f>
        <v>3510919.4549402054</v>
      </c>
      <c r="E15" s="189">
        <f>'PART OBSERVADAS 2018'!X$7*'CALCULO GARANTIA'!$N15</f>
        <v>4427762.8264785502</v>
      </c>
      <c r="F15" s="189">
        <f>'PART OBSERVADAS 2018'!X$8*'CALCULO GARANTIA'!$N15</f>
        <v>368431.97560156777</v>
      </c>
      <c r="G15" s="189">
        <f>'PART OBSERVADAS 2018'!X$9*'CALCULO GARANTIA'!$N15</f>
        <v>3227610.2556412308</v>
      </c>
      <c r="H15" s="189">
        <f>'PART OBSERVADAS 2018'!X$10*'CALCULO GARANTIA'!$N15</f>
        <v>597716.45217684959</v>
      </c>
      <c r="I15" s="189">
        <f>+'PART OBSERVADAS 2018'!X$11*'CALCULO GARANTIA'!$N15</f>
        <v>4136994.3339480851</v>
      </c>
      <c r="J15" s="190">
        <f t="shared" si="0"/>
        <v>125330940.89951216</v>
      </c>
      <c r="K15" s="183">
        <f t="shared" si="1"/>
        <v>121193946.56556407</v>
      </c>
    </row>
    <row r="16" spans="1:11">
      <c r="A16" s="188" t="s">
        <v>10</v>
      </c>
      <c r="B16" s="189">
        <f>'PART OBSERVADAS 2018'!X$4*'CALCULO GARANTIA'!$N16</f>
        <v>13653729.802263325</v>
      </c>
      <c r="C16" s="189">
        <f>'PART OBSERVADAS 2018'!X$5*'CALCULO GARANTIA'!$N16</f>
        <v>1927260.1440619361</v>
      </c>
      <c r="D16" s="197">
        <f>'PART OBSERVADAS 2018'!X$6*'CALCULO GARANTIA'!$N16</f>
        <v>501584.86652523477</v>
      </c>
      <c r="E16" s="189">
        <f>'PART OBSERVADAS 2018'!X$7*'CALCULO GARANTIA'!$N16</f>
        <v>632569.00502220832</v>
      </c>
      <c r="F16" s="189">
        <f>'PART OBSERVADAS 2018'!X$8*'CALCULO GARANTIA'!$N16</f>
        <v>52635.757008241657</v>
      </c>
      <c r="G16" s="189">
        <f>'PART OBSERVADAS 2018'!X$9*'CALCULO GARANTIA'!$N16</f>
        <v>461110.11091220187</v>
      </c>
      <c r="H16" s="189">
        <f>'PART OBSERVADAS 2018'!X$10*'CALCULO GARANTIA'!$N16</f>
        <v>85392.311254308719</v>
      </c>
      <c r="I16" s="189">
        <f>+'PART OBSERVADAS 2018'!X$11*'CALCULO GARANTIA'!$N16</f>
        <v>591028.58309358254</v>
      </c>
      <c r="J16" s="190">
        <f t="shared" si="0"/>
        <v>17905310.580141038</v>
      </c>
      <c r="K16" s="183">
        <f t="shared" si="1"/>
        <v>17314281.997047454</v>
      </c>
    </row>
    <row r="17" spans="1:11">
      <c r="A17" s="188" t="s">
        <v>11</v>
      </c>
      <c r="B17" s="189">
        <f>'PART OBSERVADAS 2018'!X$4*'CALCULO GARANTIA'!$N17</f>
        <v>19976001.592762124</v>
      </c>
      <c r="C17" s="189">
        <f>'PART OBSERVADAS 2018'!X$5*'CALCULO GARANTIA'!$N17</f>
        <v>2819665.5613520616</v>
      </c>
      <c r="D17" s="197">
        <f>'PART OBSERVADAS 2018'!X$6*'CALCULO GARANTIA'!$N17</f>
        <v>733840.51374391094</v>
      </c>
      <c r="E17" s="189">
        <f>'PART OBSERVADAS 2018'!X$7*'CALCULO GARANTIA'!$N17</f>
        <v>925476.01533472072</v>
      </c>
      <c r="F17" s="189">
        <f>'PART OBSERVADAS 2018'!X$8*'CALCULO GARANTIA'!$N17</f>
        <v>77008.405839302635</v>
      </c>
      <c r="G17" s="189">
        <f>'PART OBSERVADAS 2018'!X$9*'CALCULO GARANTIA'!$N17</f>
        <v>674624.1827997776</v>
      </c>
      <c r="H17" s="189">
        <f>'PART OBSERVADAS 2018'!X$10*'CALCULO GARANTIA'!$N17</f>
        <v>124932.67190207227</v>
      </c>
      <c r="I17" s="189">
        <f>+'PART OBSERVADAS 2018'!X$11*'CALCULO GARANTIA'!$N17</f>
        <v>864700.56813986809</v>
      </c>
      <c r="J17" s="190">
        <f t="shared" si="0"/>
        <v>26196249.511873841</v>
      </c>
      <c r="K17" s="183">
        <f t="shared" si="1"/>
        <v>25331548.943733972</v>
      </c>
    </row>
    <row r="18" spans="1:11">
      <c r="A18" s="188" t="s">
        <v>12</v>
      </c>
      <c r="B18" s="189">
        <f>'PART OBSERVADAS 2018'!X$4*'CALCULO GARANTIA'!$N18</f>
        <v>48519433.955597222</v>
      </c>
      <c r="C18" s="189">
        <f>'PART OBSERVADAS 2018'!X$5*'CALCULO GARANTIA'!$N18</f>
        <v>6848646.6796469912</v>
      </c>
      <c r="D18" s="197">
        <f>'PART OBSERVADAS 2018'!X$6*'CALCULO GARANTIA'!$N18</f>
        <v>1782415.0731666002</v>
      </c>
      <c r="E18" s="189">
        <f>'PART OBSERVADAS 2018'!X$7*'CALCULO GARANTIA'!$N18</f>
        <v>2247875.8922302104</v>
      </c>
      <c r="F18" s="189">
        <f>'PART OBSERVADAS 2018'!X$8*'CALCULO GARANTIA'!$N18</f>
        <v>187044.65174350396</v>
      </c>
      <c r="G18" s="189">
        <f>'PART OBSERVADAS 2018'!X$9*'CALCULO GARANTIA'!$N18</f>
        <v>1638585.3460315319</v>
      </c>
      <c r="H18" s="189">
        <f>'PART OBSERVADAS 2018'!X$10*'CALCULO GARANTIA'!$N18</f>
        <v>303447.23868290067</v>
      </c>
      <c r="I18" s="189">
        <f>+'PART OBSERVADAS 2018'!X$11*'CALCULO GARANTIA'!$N18</f>
        <v>2100259.249199857</v>
      </c>
      <c r="J18" s="190">
        <f t="shared" si="0"/>
        <v>63627708.086298823</v>
      </c>
      <c r="K18" s="183">
        <f t="shared" si="1"/>
        <v>61527448.837098964</v>
      </c>
    </row>
    <row r="19" spans="1:11">
      <c r="A19" s="188" t="s">
        <v>13</v>
      </c>
      <c r="B19" s="189">
        <f>'PART OBSERVADAS 2018'!X$4*'CALCULO GARANTIA'!$N19</f>
        <v>24687151.460598759</v>
      </c>
      <c r="C19" s="189">
        <f>'PART OBSERVADAS 2018'!X$5*'CALCULO GARANTIA'!$N19</f>
        <v>3484656.8497748864</v>
      </c>
      <c r="D19" s="197">
        <f>'PART OBSERVADAS 2018'!X$6*'CALCULO GARANTIA'!$N19</f>
        <v>906909.815089504</v>
      </c>
      <c r="E19" s="189">
        <f>'PART OBSERVADAS 2018'!X$7*'CALCULO GARANTIA'!$N19</f>
        <v>1143740.7259718042</v>
      </c>
      <c r="F19" s="189">
        <f>'PART OBSERVADAS 2018'!X$8*'CALCULO GARANTIA'!$N19</f>
        <v>95170.10548211768</v>
      </c>
      <c r="G19" s="189">
        <f>'PART OBSERVADAS 2018'!X$9*'CALCULO GARANTIA'!$N19</f>
        <v>833727.87604278093</v>
      </c>
      <c r="H19" s="189">
        <f>'PART OBSERVADAS 2018'!X$10*'CALCULO GARANTIA'!$N19</f>
        <v>154396.853609646</v>
      </c>
      <c r="I19" s="189">
        <f>+'PART OBSERVADAS 2018'!X$11*'CALCULO GARANTIA'!$N19</f>
        <v>1068631.9679444432</v>
      </c>
      <c r="J19" s="190">
        <f t="shared" si="0"/>
        <v>32374385.65451394</v>
      </c>
      <c r="K19" s="183">
        <f t="shared" si="1"/>
        <v>31305753.686569497</v>
      </c>
    </row>
    <row r="20" spans="1:11">
      <c r="A20" s="188" t="s">
        <v>14</v>
      </c>
      <c r="B20" s="189">
        <f>'PART OBSERVADAS 2018'!X$4*'CALCULO GARANTIA'!$N20</f>
        <v>129251977.08775738</v>
      </c>
      <c r="C20" s="189">
        <f>'PART OBSERVADAS 2018'!X$5*'CALCULO GARANTIA'!$N20</f>
        <v>18244259.084513936</v>
      </c>
      <c r="D20" s="197">
        <f>'PART OBSERVADAS 2018'!X$6*'CALCULO GARANTIA'!$N20</f>
        <v>4748214.3424970023</v>
      </c>
      <c r="E20" s="189">
        <f>'PART OBSERVADAS 2018'!X$7*'CALCULO GARANTIA'!$N20</f>
        <v>5988165.5582493506</v>
      </c>
      <c r="F20" s="189">
        <f>'PART OBSERVADAS 2018'!X$8*'CALCULO GARANTIA'!$N20</f>
        <v>498272.32246080216</v>
      </c>
      <c r="G20" s="189">
        <f>'PART OBSERVADAS 2018'!X$9*'CALCULO GARANTIA'!$N20</f>
        <v>4365063.1991177695</v>
      </c>
      <c r="H20" s="189">
        <f>'PART OBSERVADAS 2018'!X$10*'CALCULO GARANTIA'!$N20</f>
        <v>808359.70958521357</v>
      </c>
      <c r="I20" s="189">
        <f>+'PART OBSERVADAS 2018'!X$11*'CALCULO GARANTIA'!$N20</f>
        <v>5594926.367120455</v>
      </c>
      <c r="J20" s="190">
        <f t="shared" si="0"/>
        <v>169499237.6713019</v>
      </c>
      <c r="K20" s="183">
        <f t="shared" si="1"/>
        <v>163904311.30418146</v>
      </c>
    </row>
    <row r="21" spans="1:11">
      <c r="A21" s="188" t="s">
        <v>15</v>
      </c>
      <c r="B21" s="189">
        <f>'PART OBSERVADAS 2018'!X$4*'CALCULO GARANTIA'!$N21</f>
        <v>16327622.59651251</v>
      </c>
      <c r="C21" s="189">
        <f>'PART OBSERVADAS 2018'!X$5*'CALCULO GARANTIA'!$N21</f>
        <v>2304687.1978034428</v>
      </c>
      <c r="D21" s="197">
        <f>'PART OBSERVADAS 2018'!X$6*'CALCULO GARANTIA'!$N21</f>
        <v>599813.27588514029</v>
      </c>
      <c r="E21" s="189">
        <f>'PART OBSERVADAS 2018'!X$7*'CALCULO GARANTIA'!$N21</f>
        <v>756448.83338338474</v>
      </c>
      <c r="F21" s="189">
        <f>'PART OBSERVADAS 2018'!X$8*'CALCULO GARANTIA'!$N21</f>
        <v>62943.736836644151</v>
      </c>
      <c r="G21" s="189">
        <f>'PART OBSERVADAS 2018'!X$9*'CALCULO GARANTIA'!$N21</f>
        <v>551412.10317216266</v>
      </c>
      <c r="H21" s="189">
        <f>'PART OBSERVADAS 2018'!X$10*'CALCULO GARANTIA'!$N21</f>
        <v>102115.20595443163</v>
      </c>
      <c r="I21" s="189">
        <f>+'PART OBSERVADAS 2018'!X$11*'CALCULO GARANTIA'!$N21</f>
        <v>706773.29845093982</v>
      </c>
      <c r="J21" s="190">
        <f t="shared" si="0"/>
        <v>21411816.247998659</v>
      </c>
      <c r="K21" s="183">
        <f t="shared" si="1"/>
        <v>20705042.949547719</v>
      </c>
    </row>
    <row r="22" spans="1:11">
      <c r="A22" s="188" t="s">
        <v>16</v>
      </c>
      <c r="B22" s="189">
        <f>'PART OBSERVADAS 2018'!X$4*'CALCULO GARANTIA'!$N22</f>
        <v>12021064.558766078</v>
      </c>
      <c r="C22" s="189">
        <f>'PART OBSERVADAS 2018'!X$5*'CALCULO GARANTIA'!$N22</f>
        <v>1696805.1183688226</v>
      </c>
      <c r="D22" s="197">
        <f>'PART OBSERVADAS 2018'!X$6*'CALCULO GARANTIA'!$N22</f>
        <v>441607.10293244652</v>
      </c>
      <c r="E22" s="189">
        <f>'PART OBSERVADAS 2018'!X$7*'CALCULO GARANTIA'!$N22</f>
        <v>556928.61638333276</v>
      </c>
      <c r="F22" s="189">
        <f>'PART OBSERVADAS 2018'!X$8*'CALCULO GARANTIA'!$N22</f>
        <v>46341.757326317565</v>
      </c>
      <c r="G22" s="189">
        <f>'PART OBSERVADAS 2018'!X$9*'CALCULO GARANTIA'!$N22</f>
        <v>405972.17699858965</v>
      </c>
      <c r="H22" s="189">
        <f>'PART OBSERVADAS 2018'!X$10*'CALCULO GARANTIA'!$N22</f>
        <v>75181.397411287006</v>
      </c>
      <c r="I22" s="189">
        <f>+'PART OBSERVADAS 2018'!X$11*'CALCULO GARANTIA'!$N22</f>
        <v>520355.45278377068</v>
      </c>
      <c r="J22" s="190">
        <f t="shared" si="0"/>
        <v>15764256.180970645</v>
      </c>
      <c r="K22" s="183">
        <f t="shared" si="1"/>
        <v>15243900.728186874</v>
      </c>
    </row>
    <row r="23" spans="1:11">
      <c r="A23" s="188" t="s">
        <v>17</v>
      </c>
      <c r="B23" s="189">
        <f>'PART OBSERVADAS 2018'!X$4*'CALCULO GARANTIA'!$N23</f>
        <v>105426348.73003709</v>
      </c>
      <c r="C23" s="189">
        <f>'PART OBSERVADAS 2018'!X$5*'CALCULO GARANTIA'!$N23</f>
        <v>14881208.503752153</v>
      </c>
      <c r="D23" s="197">
        <f>'PART OBSERVADAS 2018'!X$6*'CALCULO GARANTIA'!$N23</f>
        <v>3872953.5315128877</v>
      </c>
      <c r="E23" s="189">
        <f>'PART OBSERVADAS 2018'!X$7*'CALCULO GARANTIA'!$N23</f>
        <v>4884338.6741276421</v>
      </c>
      <c r="F23" s="189">
        <f>'PART OBSERVADAS 2018'!X$8*'CALCULO GARANTIA'!$N23</f>
        <v>406423.42820498109</v>
      </c>
      <c r="G23" s="189">
        <f>'PART OBSERVADAS 2018'!X$9*'CALCULO GARANTIA'!$N23</f>
        <v>3560430.4508733917</v>
      </c>
      <c r="H23" s="189">
        <f>'PART OBSERVADAS 2018'!X$10*'CALCULO GARANTIA'!$N23</f>
        <v>659350.94040518487</v>
      </c>
      <c r="I23" s="189">
        <f>+'PART OBSERVADAS 2018'!X$11*'CALCULO GARANTIA'!$N23</f>
        <v>4563587.1233012723</v>
      </c>
      <c r="J23" s="190">
        <f t="shared" si="0"/>
        <v>138254641.38221461</v>
      </c>
      <c r="K23" s="183">
        <f t="shared" si="1"/>
        <v>133691054.25891334</v>
      </c>
    </row>
    <row r="24" spans="1:11">
      <c r="A24" s="188" t="s">
        <v>18</v>
      </c>
      <c r="B24" s="189">
        <f>'PART OBSERVADAS 2018'!X$4*'CALCULO GARANTIA'!$N24</f>
        <v>113489960.67148098</v>
      </c>
      <c r="C24" s="189">
        <f>'PART OBSERVADAS 2018'!X$5*'CALCULO GARANTIA'!$N24</f>
        <v>16019408.697910862</v>
      </c>
      <c r="D24" s="197">
        <f>'PART OBSERVADAS 2018'!X$6*'CALCULO GARANTIA'!$N24</f>
        <v>4169179.235253558</v>
      </c>
      <c r="E24" s="189">
        <f>'PART OBSERVADAS 2018'!X$7*'CALCULO GARANTIA'!$N24</f>
        <v>5257920.9155045599</v>
      </c>
      <c r="F24" s="189">
        <f>'PART OBSERVADAS 2018'!X$8*'CALCULO GARANTIA'!$N24</f>
        <v>437509.02348959254</v>
      </c>
      <c r="G24" s="189">
        <f>'PART OBSERVADAS 2018'!X$9*'CALCULO GARANTIA'!$N24</f>
        <v>3832752.5965815769</v>
      </c>
      <c r="H24" s="189">
        <f>'PART OBSERVADAS 2018'!X$10*'CALCULO GARANTIA'!$N24</f>
        <v>709781.88277110131</v>
      </c>
      <c r="I24" s="189">
        <f>+'PART OBSERVADAS 2018'!X$11*'CALCULO GARANTIA'!$N24</f>
        <v>4912636.4460422313</v>
      </c>
      <c r="J24" s="190">
        <f t="shared" si="0"/>
        <v>148829149.46903446</v>
      </c>
      <c r="K24" s="183">
        <f t="shared" si="1"/>
        <v>143916513.02299222</v>
      </c>
    </row>
    <row r="25" spans="1:11">
      <c r="A25" s="188" t="s">
        <v>19</v>
      </c>
      <c r="B25" s="189">
        <f>'PART OBSERVADAS 2018'!X$4*'CALCULO GARANTIA'!$N25</f>
        <v>20262980.828537565</v>
      </c>
      <c r="C25" s="189">
        <f>'PART OBSERVADAS 2018'!X$5*'CALCULO GARANTIA'!$N25</f>
        <v>2860173.4409785997</v>
      </c>
      <c r="D25" s="197">
        <f>'PART OBSERVADAS 2018'!X$6*'CALCULO GARANTIA'!$N25</f>
        <v>744383.01339467138</v>
      </c>
      <c r="E25" s="189">
        <f>'PART OBSERVADAS 2018'!X$7*'CALCULO GARANTIA'!$N25</f>
        <v>938771.58894468122</v>
      </c>
      <c r="F25" s="189">
        <f>'PART OBSERVADAS 2018'!X$8*'CALCULO GARANTIA'!$N25</f>
        <v>78114.724005799741</v>
      </c>
      <c r="G25" s="189">
        <f>'PART OBSERVADAS 2018'!X$9*'CALCULO GARANTIA'!$N25</f>
        <v>684315.96879190812</v>
      </c>
      <c r="H25" s="189">
        <f>'PART OBSERVADAS 2018'!X$10*'CALCULO GARANTIA'!$N25</f>
        <v>126727.4796637432</v>
      </c>
      <c r="I25" s="189">
        <f>+'PART OBSERVADAS 2018'!X$11*'CALCULO GARANTIA'!$N25</f>
        <v>877123.02951518551</v>
      </c>
      <c r="J25" s="190">
        <f t="shared" si="0"/>
        <v>26572590.073832154</v>
      </c>
      <c r="K25" s="183">
        <f t="shared" si="1"/>
        <v>25695467.04431697</v>
      </c>
    </row>
    <row r="26" spans="1:11">
      <c r="A26" s="188" t="s">
        <v>20</v>
      </c>
      <c r="B26" s="189">
        <f>'PART OBSERVADAS 2018'!X$4*'CALCULO GARANTIA'!$N26</f>
        <v>276982955.19692439</v>
      </c>
      <c r="C26" s="189">
        <f>'PART OBSERVADAS 2018'!X$5*'CALCULO GARANTIA'!$N26</f>
        <v>39096878.13267231</v>
      </c>
      <c r="D26" s="197">
        <f>'PART OBSERVADAS 2018'!X$6*'CALCULO GARANTIA'!$N26</f>
        <v>10175275.226933554</v>
      </c>
      <c r="E26" s="189">
        <f>'PART OBSERVADAS 2018'!X$7*'CALCULO GARANTIA'!$N26</f>
        <v>12832452.005018098</v>
      </c>
      <c r="F26" s="189">
        <f>'PART OBSERVADAS 2018'!X$8*'CALCULO GARANTIA'!$N26</f>
        <v>1067782.0446361301</v>
      </c>
      <c r="G26" s="189">
        <f>'PART OBSERVADAS 2018'!X$9*'CALCULO GARANTIA'!$N26</f>
        <v>9354194.27814308</v>
      </c>
      <c r="H26" s="189">
        <f>'PART OBSERVADAS 2018'!X$10*'CALCULO GARANTIA'!$N26</f>
        <v>1732289.6428193036</v>
      </c>
      <c r="I26" s="189">
        <f>+'PART OBSERVADAS 2018'!X$11*'CALCULO GARANTIA'!$N26</f>
        <v>11989752.684572296</v>
      </c>
      <c r="J26" s="190">
        <f t="shared" si="0"/>
        <v>363231579.21171916</v>
      </c>
      <c r="K26" s="183">
        <f t="shared" si="1"/>
        <v>351241826.52714688</v>
      </c>
    </row>
    <row r="27" spans="1:11">
      <c r="A27" s="188" t="s">
        <v>21</v>
      </c>
      <c r="B27" s="189">
        <f>'PART OBSERVADAS 2018'!X$4*'CALCULO GARANTIA'!$N27</f>
        <v>40895486.485446848</v>
      </c>
      <c r="C27" s="189">
        <f>'PART OBSERVADAS 2018'!X$5*'CALCULO GARANTIA'!$N27</f>
        <v>5772506.2907250579</v>
      </c>
      <c r="D27" s="197">
        <f>'PART OBSERVADAS 2018'!X$6*'CALCULO GARANTIA'!$N27</f>
        <v>1502340.9300868919</v>
      </c>
      <c r="E27" s="189">
        <f>'PART OBSERVADAS 2018'!X$7*'CALCULO GARANTIA'!$N27</f>
        <v>1894663.0386453115</v>
      </c>
      <c r="F27" s="189">
        <f>'PART OBSERVADAS 2018'!X$8*'CALCULO GARANTIA'!$N27</f>
        <v>157653.98323797126</v>
      </c>
      <c r="G27" s="189">
        <f>'PART OBSERVADAS 2018'!X$9*'CALCULO GARANTIA'!$N27</f>
        <v>1381111.4312505983</v>
      </c>
      <c r="H27" s="189">
        <f>'PART OBSERVADAS 2018'!X$10*'CALCULO GARANTIA'!$N27</f>
        <v>255766.01862172279</v>
      </c>
      <c r="I27" s="189">
        <f>+'PART OBSERVADAS 2018'!X$11*'CALCULO GARANTIA'!$N27</f>
        <v>1770241.6689401432</v>
      </c>
      <c r="J27" s="190">
        <f t="shared" si="0"/>
        <v>53629769.846954547</v>
      </c>
      <c r="K27" s="183">
        <f t="shared" si="1"/>
        <v>51859528.178014405</v>
      </c>
    </row>
    <row r="28" spans="1:11">
      <c r="A28" s="188" t="s">
        <v>22</v>
      </c>
      <c r="B28" s="189">
        <f>'PART OBSERVADAS 2018'!X$4*'CALCULO GARANTIA'!$N28</f>
        <v>6559653.4377849605</v>
      </c>
      <c r="C28" s="189">
        <f>'PART OBSERVADAS 2018'!X$5*'CALCULO GARANTIA'!$N28</f>
        <v>925912.4658674713</v>
      </c>
      <c r="D28" s="197">
        <f>'PART OBSERVADAS 2018'!X$6*'CALCULO GARANTIA'!$N28</f>
        <v>240976.12459694047</v>
      </c>
      <c r="E28" s="189">
        <f>'PART OBSERVADAS 2018'!X$7*'CALCULO GARANTIA'!$N28</f>
        <v>303904.75778583996</v>
      </c>
      <c r="F28" s="189">
        <f>'PART OBSERVADAS 2018'!X$8*'CALCULO GARANTIA'!$N28</f>
        <v>25287.766010448791</v>
      </c>
      <c r="G28" s="189">
        <f>'PART OBSERVADAS 2018'!X$9*'CALCULO GARANTIA'!$N28</f>
        <v>221530.86138713782</v>
      </c>
      <c r="H28" s="189">
        <f>'PART OBSERVADAS 2018'!X$10*'CALCULO GARANTIA'!$N28</f>
        <v>41024.978243445003</v>
      </c>
      <c r="I28" s="189">
        <f>+'PART OBSERVADAS 2018'!X$11*'CALCULO GARANTIA'!$N28</f>
        <v>283947.5171301784</v>
      </c>
      <c r="J28" s="190">
        <f t="shared" si="0"/>
        <v>8602237.9088064209</v>
      </c>
      <c r="K28" s="183">
        <f t="shared" si="1"/>
        <v>8318290.3916762434</v>
      </c>
    </row>
    <row r="29" spans="1:11">
      <c r="A29" s="188" t="s">
        <v>23</v>
      </c>
      <c r="B29" s="189">
        <f>'PART OBSERVADAS 2018'!X$4*'CALCULO GARANTIA'!$N29</f>
        <v>30017232.489364464</v>
      </c>
      <c r="C29" s="189">
        <f>'PART OBSERVADAS 2018'!X$5*'CALCULO GARANTIA'!$N29</f>
        <v>4237011.9117344366</v>
      </c>
      <c r="D29" s="197">
        <f>'PART OBSERVADAS 2018'!X$6*'CALCULO GARANTIA'!$N29</f>
        <v>1102716.2372247186</v>
      </c>
      <c r="E29" s="189">
        <f>'PART OBSERVADAS 2018'!X$7*'CALCULO GARANTIA'!$N29</f>
        <v>1390680.1411999543</v>
      </c>
      <c r="F29" s="189">
        <f>'PART OBSERVADAS 2018'!X$8*'CALCULO GARANTIA'!$N29</f>
        <v>115717.81324603168</v>
      </c>
      <c r="G29" s="189">
        <f>'PART OBSERVADAS 2018'!X$9*'CALCULO GARANTIA'!$N29</f>
        <v>1013733.9469068581</v>
      </c>
      <c r="H29" s="189">
        <f>'PART OBSERVADAS 2018'!X$10*'CALCULO GARANTIA'!$N29</f>
        <v>187731.91624898423</v>
      </c>
      <c r="I29" s="189">
        <f>+'PART OBSERVADAS 2018'!X$11*'CALCULO GARANTIA'!$N29</f>
        <v>1299355.0219251348</v>
      </c>
      <c r="J29" s="190">
        <f t="shared" si="0"/>
        <v>39364179.477850586</v>
      </c>
      <c r="K29" s="183">
        <f t="shared" si="1"/>
        <v>38064824.45592545</v>
      </c>
    </row>
    <row r="30" spans="1:11">
      <c r="A30" s="188" t="s">
        <v>24</v>
      </c>
      <c r="B30" s="189">
        <f>'PART OBSERVADAS 2018'!X$4*'CALCULO GARANTIA'!$N30</f>
        <v>28912782.896457195</v>
      </c>
      <c r="C30" s="189">
        <f>'PART OBSERVADAS 2018'!X$5*'CALCULO GARANTIA'!$N30</f>
        <v>4081115.924896996</v>
      </c>
      <c r="D30" s="197">
        <f>'PART OBSERVADAS 2018'!X$6*'CALCULO GARANTIA'!$N30</f>
        <v>1062143.0598098254</v>
      </c>
      <c r="E30" s="189">
        <f>'PART OBSERVADAS 2018'!X$7*'CALCULO GARANTIA'!$N30</f>
        <v>1339511.6626815991</v>
      </c>
      <c r="F30" s="189">
        <f>'PART OBSERVADAS 2018'!X$8*'CALCULO GARANTIA'!$N30</f>
        <v>111460.10921628871</v>
      </c>
      <c r="G30" s="189">
        <f>'PART OBSERVADAS 2018'!X$9*'CALCULO GARANTIA'!$N30</f>
        <v>976434.77066287049</v>
      </c>
      <c r="H30" s="189">
        <f>'PART OBSERVADAS 2018'!X$10*'CALCULO GARANTIA'!$N30</f>
        <v>180824.53601163701</v>
      </c>
      <c r="I30" s="189">
        <f>+'PART OBSERVADAS 2018'!X$11*'CALCULO GARANTIA'!$N30</f>
        <v>1251546.7462782811</v>
      </c>
      <c r="J30" s="190">
        <f t="shared" si="0"/>
        <v>37915819.706014693</v>
      </c>
      <c r="K30" s="183">
        <f t="shared" si="1"/>
        <v>36664272.959736414</v>
      </c>
    </row>
    <row r="31" spans="1:11">
      <c r="A31" s="188" t="s">
        <v>25</v>
      </c>
      <c r="B31" s="189">
        <f>'PART OBSERVADAS 2018'!X$4*'CALCULO GARANTIA'!$N31</f>
        <v>466191870.11149782</v>
      </c>
      <c r="C31" s="189">
        <f>'PART OBSERVADAS 2018'!X$5*'CALCULO GARANTIA'!$N31</f>
        <v>65804217.877715163</v>
      </c>
      <c r="D31" s="197">
        <f>'PART OBSERVADAS 2018'!X$6*'CALCULO GARANTIA'!$N31</f>
        <v>17126073.998202551</v>
      </c>
      <c r="E31" s="189">
        <f>'PART OBSERVADAS 2018'!X$7*'CALCULO GARANTIA'!$N31</f>
        <v>21598386.059828766</v>
      </c>
      <c r="F31" s="189">
        <f>'PART OBSERVADAS 2018'!X$8*'CALCULO GARANTIA'!$N31</f>
        <v>1797191.1228490055</v>
      </c>
      <c r="G31" s="189">
        <f>'PART OBSERVADAS 2018'!X$9*'CALCULO GARANTIA'!$N31</f>
        <v>15744107.14483639</v>
      </c>
      <c r="H31" s="189">
        <f>'PART OBSERVADAS 2018'!X$10*'CALCULO GARANTIA'!$N31</f>
        <v>2915628.3193908138</v>
      </c>
      <c r="I31" s="189">
        <f>+'PART OBSERVADAS 2018'!X$11*'CALCULO GARANTIA'!$N31</f>
        <v>20180033.180096477</v>
      </c>
      <c r="J31" s="190">
        <f t="shared" si="0"/>
        <v>611357507.814417</v>
      </c>
      <c r="K31" s="183">
        <f t="shared" si="1"/>
        <v>591177474.6343205</v>
      </c>
    </row>
    <row r="32" spans="1:11">
      <c r="A32" s="188" t="s">
        <v>26</v>
      </c>
      <c r="B32" s="189">
        <f>'PART OBSERVADAS 2018'!X$4*'CALCULO GARANTIA'!$N32</f>
        <v>12198301.467244575</v>
      </c>
      <c r="C32" s="189">
        <f>'PART OBSERVADAS 2018'!X$5*'CALCULO GARANTIA'!$N32</f>
        <v>1721822.5776795188</v>
      </c>
      <c r="D32" s="197">
        <f>'PART OBSERVADAS 2018'!X$6*'CALCULO GARANTIA'!$N32</f>
        <v>448118.09680518275</v>
      </c>
      <c r="E32" s="189">
        <f>'PART OBSERVADAS 2018'!X$7*'CALCULO GARANTIA'!$N32</f>
        <v>565139.89465477411</v>
      </c>
      <c r="F32" s="189">
        <f>'PART OBSERVADAS 2018'!X$8*'CALCULO GARANTIA'!$N32</f>
        <v>47025.013768525743</v>
      </c>
      <c r="G32" s="189">
        <f>'PART OBSERVADAS 2018'!X$9*'CALCULO GARANTIA'!$N32</f>
        <v>411957.77446608228</v>
      </c>
      <c r="H32" s="189">
        <f>'PART OBSERVADAS 2018'!X$10*'CALCULO GARANTIA'!$N32</f>
        <v>76289.861506719637</v>
      </c>
      <c r="I32" s="189">
        <f>+'PART OBSERVADAS 2018'!X$11*'CALCULO GARANTIA'!$N32</f>
        <v>528027.50140396308</v>
      </c>
      <c r="J32" s="190">
        <f t="shared" si="0"/>
        <v>15996682.18752934</v>
      </c>
      <c r="K32" s="183">
        <f t="shared" si="1"/>
        <v>15468654.686125377</v>
      </c>
    </row>
    <row r="33" spans="1:11">
      <c r="A33" s="188" t="s">
        <v>27</v>
      </c>
      <c r="B33" s="189">
        <f>'PART OBSERVADAS 2018'!X$4*'CALCULO GARANTIA'!$N33</f>
        <v>20997489.676284309</v>
      </c>
      <c r="C33" s="189">
        <f>'PART OBSERVADAS 2018'!X$5*'CALCULO GARANTIA'!$N33</f>
        <v>2963851.3112912597</v>
      </c>
      <c r="D33" s="197">
        <f>'PART OBSERVADAS 2018'!X$6*'CALCULO GARANTIA'!$N33</f>
        <v>771366.00834873761</v>
      </c>
      <c r="E33" s="189">
        <f>'PART OBSERVADAS 2018'!X$7*'CALCULO GARANTIA'!$N33</f>
        <v>972800.93753499445</v>
      </c>
      <c r="F33" s="189">
        <f>'PART OBSERVADAS 2018'!X$8*'CALCULO GARANTIA'!$N33</f>
        <v>80946.289430801233</v>
      </c>
      <c r="G33" s="189">
        <f>'PART OBSERVADAS 2018'!X$9*'CALCULO GARANTIA'!$N33</f>
        <v>709121.60513856797</v>
      </c>
      <c r="H33" s="189">
        <f>'PART OBSERVADAS 2018'!X$10*'CALCULO GARANTIA'!$N33</f>
        <v>131321.19940583425</v>
      </c>
      <c r="I33" s="189">
        <f>+'PART OBSERVADAS 2018'!X$11*'CALCULO GARANTIA'!$N33</f>
        <v>908917.69147498917</v>
      </c>
      <c r="J33" s="190">
        <f t="shared" si="0"/>
        <v>27535814.718909491</v>
      </c>
      <c r="K33" s="183">
        <f t="shared" si="1"/>
        <v>26626897.027434502</v>
      </c>
    </row>
    <row r="34" spans="1:11">
      <c r="A34" s="188" t="s">
        <v>28</v>
      </c>
      <c r="B34" s="189">
        <f>'PART OBSERVADAS 2018'!X$4*'CALCULO GARANTIA'!$N34</f>
        <v>11471401.740389355</v>
      </c>
      <c r="C34" s="189">
        <f>'PART OBSERVADAS 2018'!X$5*'CALCULO GARANTIA'!$N34</f>
        <v>1619218.754944917</v>
      </c>
      <c r="D34" s="197">
        <f>'PART OBSERVADAS 2018'!X$6*'CALCULO GARANTIA'!$N34</f>
        <v>421414.6313234308</v>
      </c>
      <c r="E34" s="189">
        <f>'PART OBSERVADAS 2018'!X$7*'CALCULO GARANTIA'!$N34</f>
        <v>531463.07201166742</v>
      </c>
      <c r="F34" s="189">
        <f>'PART OBSERVADAS 2018'!X$8*'CALCULO GARANTIA'!$N34</f>
        <v>44222.781854886562</v>
      </c>
      <c r="G34" s="189">
        <f>'PART OBSERVADAS 2018'!X$9*'CALCULO GARANTIA'!$N34</f>
        <v>387409.11131495569</v>
      </c>
      <c r="H34" s="189">
        <f>'PART OBSERVADAS 2018'!X$10*'CALCULO GARANTIA'!$N34</f>
        <v>71743.730257220042</v>
      </c>
      <c r="I34" s="189">
        <f>+'PART OBSERVADAS 2018'!X$11*'CALCULO GARANTIA'!$N34</f>
        <v>496562.21522676491</v>
      </c>
      <c r="J34" s="190">
        <f t="shared" si="0"/>
        <v>15043436.037323199</v>
      </c>
      <c r="K34" s="183">
        <f t="shared" si="1"/>
        <v>14546873.822096433</v>
      </c>
    </row>
    <row r="35" spans="1:11">
      <c r="A35" s="188" t="s">
        <v>29</v>
      </c>
      <c r="B35" s="189">
        <f>'PART OBSERVADAS 2018'!X$4*'CALCULO GARANTIA'!$N35</f>
        <v>16809759.413764168</v>
      </c>
      <c r="C35" s="189">
        <f>'PART OBSERVADAS 2018'!X$5*'CALCULO GARANTIA'!$N35</f>
        <v>2372742.087224205</v>
      </c>
      <c r="D35" s="197">
        <f>'PART OBSERVADAS 2018'!X$6*'CALCULO GARANTIA'!$N35</f>
        <v>617525.10515306576</v>
      </c>
      <c r="E35" s="189">
        <f>'PART OBSERVADAS 2018'!X$7*'CALCULO GARANTIA'!$N35</f>
        <v>778785.93915523752</v>
      </c>
      <c r="F35" s="189">
        <f>'PART OBSERVADAS 2018'!X$8*'CALCULO GARANTIA'!$N35</f>
        <v>64802.396464827107</v>
      </c>
      <c r="G35" s="189">
        <f>'PART OBSERVADAS 2018'!X$9*'CALCULO GARANTIA'!$N35</f>
        <v>567694.69880701369</v>
      </c>
      <c r="H35" s="189">
        <f>'PART OBSERVADAS 2018'!X$10*'CALCULO GARANTIA'!$N35</f>
        <v>105130.55617463963</v>
      </c>
      <c r="I35" s="189">
        <f>+'PART OBSERVADAS 2018'!X$11*'CALCULO GARANTIA'!$N35</f>
        <v>727643.54006874748</v>
      </c>
      <c r="J35" s="190">
        <f t="shared" si="0"/>
        <v>22044083.736811899</v>
      </c>
      <c r="K35" s="183">
        <f t="shared" si="1"/>
        <v>21316440.196743153</v>
      </c>
    </row>
    <row r="36" spans="1:11">
      <c r="A36" s="188" t="s">
        <v>30</v>
      </c>
      <c r="B36" s="189">
        <f>'PART OBSERVADAS 2018'!X$4*'CALCULO GARANTIA'!$N36</f>
        <v>15457056.033593582</v>
      </c>
      <c r="C36" s="189">
        <f>'PART OBSERVADAS 2018'!X$5*'CALCULO GARANTIA'!$N36</f>
        <v>2181804.4204404023</v>
      </c>
      <c r="D36" s="197">
        <f>'PART OBSERVADAS 2018'!X$6*'CALCULO GARANTIA'!$N36</f>
        <v>567832.05027229432</v>
      </c>
      <c r="E36" s="189">
        <f>'PART OBSERVADAS 2018'!X$7*'CALCULO GARANTIA'!$N36</f>
        <v>716116.01352489123</v>
      </c>
      <c r="F36" s="189">
        <f>'PART OBSERVADAS 2018'!X$8*'CALCULO GARANTIA'!$N36</f>
        <v>59587.662655528831</v>
      </c>
      <c r="G36" s="189">
        <f>'PART OBSERVADAS 2018'!X$9*'CALCULO GARANTIA'!$N36</f>
        <v>522011.56206013198</v>
      </c>
      <c r="H36" s="189">
        <f>'PART OBSERVADAS 2018'!X$10*'CALCULO GARANTIA'!$N36</f>
        <v>96670.562477156738</v>
      </c>
      <c r="I36" s="189">
        <f>+'PART OBSERVADAS 2018'!X$11*'CALCULO GARANTIA'!$N36</f>
        <v>669089.11034833558</v>
      </c>
      <c r="J36" s="190">
        <f t="shared" si="0"/>
        <v>20270167.415372323</v>
      </c>
      <c r="K36" s="183">
        <f t="shared" si="1"/>
        <v>19601078.305023987</v>
      </c>
    </row>
    <row r="37" spans="1:11">
      <c r="A37" s="188" t="s">
        <v>31</v>
      </c>
      <c r="B37" s="189">
        <f>'PART OBSERVADAS 2018'!X$4*'CALCULO GARANTIA'!$N37</f>
        <v>146976776.60958907</v>
      </c>
      <c r="C37" s="189">
        <f>'PART OBSERVADAS 2018'!X$5*'CALCULO GARANTIA'!$N37</f>
        <v>20746161.507854085</v>
      </c>
      <c r="D37" s="197">
        <f>'PART OBSERVADAS 2018'!X$6*'CALCULO GARANTIA'!$N37</f>
        <v>5399354.4581356421</v>
      </c>
      <c r="E37" s="189">
        <f>'PART OBSERVADAS 2018'!X$7*'CALCULO GARANTIA'!$N37</f>
        <v>6809344.7495853752</v>
      </c>
      <c r="F37" s="189">
        <f>'PART OBSERVADAS 2018'!X$8*'CALCULO GARANTIA'!$N37</f>
        <v>566602.24067086342</v>
      </c>
      <c r="G37" s="189">
        <f>'PART OBSERVADAS 2018'!X$9*'CALCULO GARANTIA'!$N37</f>
        <v>4963660.3877082104</v>
      </c>
      <c r="H37" s="189">
        <f>'PART OBSERVADAS 2018'!X$10*'CALCULO GARANTIA'!$N37</f>
        <v>919213.05292862561</v>
      </c>
      <c r="I37" s="189">
        <f>+'PART OBSERVADAS 2018'!X$11*'CALCULO GARANTIA'!$N37</f>
        <v>6362179.2202763334</v>
      </c>
      <c r="J37" s="190">
        <f t="shared" si="0"/>
        <v>192743292.22674817</v>
      </c>
      <c r="K37" s="183">
        <f t="shared" si="1"/>
        <v>186381113.00647184</v>
      </c>
    </row>
    <row r="38" spans="1:11">
      <c r="A38" s="188" t="s">
        <v>32</v>
      </c>
      <c r="B38" s="189">
        <f>'PART OBSERVADAS 2018'!X$4*'CALCULO GARANTIA'!$N38</f>
        <v>28642439.294102479</v>
      </c>
      <c r="C38" s="189">
        <f>'PART OBSERVADAS 2018'!X$5*'CALCULO GARANTIA'!$N38</f>
        <v>4042956.2090123296</v>
      </c>
      <c r="D38" s="197">
        <f>'PART OBSERVADAS 2018'!X$6*'CALCULO GARANTIA'!$N38</f>
        <v>1052211.6885532651</v>
      </c>
      <c r="E38" s="189">
        <f>'PART OBSERVADAS 2018'!X$7*'CALCULO GARANTIA'!$N38</f>
        <v>1326986.8078593444</v>
      </c>
      <c r="F38" s="189">
        <f>'PART OBSERVADAS 2018'!X$8*'CALCULO GARANTIA'!$N38</f>
        <v>110417.92218253645</v>
      </c>
      <c r="G38" s="189">
        <f>'PART OBSERVADAS 2018'!X$9*'CALCULO GARANTIA'!$N38</f>
        <v>967304.79883308348</v>
      </c>
      <c r="H38" s="189">
        <f>'PART OBSERVADAS 2018'!X$10*'CALCULO GARANTIA'!$N38</f>
        <v>179133.76979813995</v>
      </c>
      <c r="I38" s="189">
        <f>+'PART OBSERVADAS 2018'!X$11*'CALCULO GARANTIA'!$N38</f>
        <v>1239844.3910565132</v>
      </c>
      <c r="J38" s="190">
        <f t="shared" si="0"/>
        <v>37561294.881397694</v>
      </c>
      <c r="K38" s="183">
        <f t="shared" si="1"/>
        <v>36321450.490341179</v>
      </c>
    </row>
    <row r="39" spans="1:11">
      <c r="A39" s="188" t="s">
        <v>33</v>
      </c>
      <c r="B39" s="189">
        <f>'PART OBSERVADAS 2018'!X$4*'CALCULO GARANTIA'!$N39</f>
        <v>105014849.53091922</v>
      </c>
      <c r="C39" s="189">
        <f>'PART OBSERVADAS 2018'!X$5*'CALCULO GARANTIA'!$N39</f>
        <v>14823124.301321121</v>
      </c>
      <c r="D39" s="197">
        <f>'PART OBSERVADAS 2018'!X$6*'CALCULO GARANTIA'!$N39</f>
        <v>3857836.6532785925</v>
      </c>
      <c r="E39" s="189">
        <f>'PART OBSERVADAS 2018'!X$7*'CALCULO GARANTIA'!$N39</f>
        <v>4865274.1662808349</v>
      </c>
      <c r="F39" s="189">
        <f>'PART OBSERVADAS 2018'!X$8*'CALCULO GARANTIA'!$N39</f>
        <v>404837.07984687429</v>
      </c>
      <c r="G39" s="189">
        <f>'PART OBSERVADAS 2018'!X$9*'CALCULO GARANTIA'!$N39</f>
        <v>3546533.4099846766</v>
      </c>
      <c r="H39" s="189">
        <f>'PART OBSERVADAS 2018'!X$10*'CALCULO GARANTIA'!$N39</f>
        <v>656777.36760120664</v>
      </c>
      <c r="I39" s="189">
        <f>+'PART OBSERVADAS 2018'!X$11*'CALCULO GARANTIA'!$N39</f>
        <v>4545774.5700926632</v>
      </c>
      <c r="J39" s="190">
        <f t="shared" ref="J39:J57" si="2">SUM(B39:I39)</f>
        <v>137715007.0793252</v>
      </c>
      <c r="K39" s="183">
        <f t="shared" si="1"/>
        <v>133169232.50923252</v>
      </c>
    </row>
    <row r="40" spans="1:11">
      <c r="A40" s="188" t="s">
        <v>34</v>
      </c>
      <c r="B40" s="189">
        <f>'PART OBSERVADAS 2018'!X$4*'CALCULO GARANTIA'!$N40</f>
        <v>21201866.178457364</v>
      </c>
      <c r="C40" s="189">
        <f>'PART OBSERVADAS 2018'!X$5*'CALCULO GARANTIA'!$N40</f>
        <v>2992699.5961720417</v>
      </c>
      <c r="D40" s="197">
        <f>'PART OBSERVADAS 2018'!X$6*'CALCULO GARANTIA'!$N40</f>
        <v>778874.00521464692</v>
      </c>
      <c r="E40" s="189">
        <f>'PART OBSERVADAS 2018'!X$7*'CALCULO GARANTIA'!$N40</f>
        <v>982269.57669087523</v>
      </c>
      <c r="F40" s="189">
        <f>'PART OBSERVADAS 2018'!X$8*'CALCULO GARANTIA'!$N40</f>
        <v>81734.170256214376</v>
      </c>
      <c r="G40" s="189">
        <f>'PART OBSERVADAS 2018'!X$9*'CALCULO GARANTIA'!$N40</f>
        <v>716023.75370527268</v>
      </c>
      <c r="H40" s="189">
        <f>'PART OBSERVADAS 2018'!X$10*'CALCULO GARANTIA'!$N40</f>
        <v>132599.3982671985</v>
      </c>
      <c r="I40" s="189">
        <f>+'PART OBSERVADAS 2018'!X$11*'CALCULO GARANTIA'!$N40</f>
        <v>917764.53085487336</v>
      </c>
      <c r="J40" s="190">
        <f t="shared" si="2"/>
        <v>27803831.20961849</v>
      </c>
      <c r="K40" s="183">
        <f t="shared" si="1"/>
        <v>26886066.678763617</v>
      </c>
    </row>
    <row r="41" spans="1:11">
      <c r="A41" s="188" t="s">
        <v>35</v>
      </c>
      <c r="B41" s="189">
        <f>'PART OBSERVADAS 2018'!X$4*'CALCULO GARANTIA'!$N41</f>
        <v>20006809.988568913</v>
      </c>
      <c r="C41" s="189">
        <f>'PART OBSERVADAS 2018'!X$5*'CALCULO GARANTIA'!$N41</f>
        <v>2824014.2480626386</v>
      </c>
      <c r="D41" s="197">
        <f>'PART OBSERVADAS 2018'!X$6*'CALCULO GARANTIA'!$N41</f>
        <v>734972.29424069833</v>
      </c>
      <c r="E41" s="189">
        <f>'PART OBSERVADAS 2018'!X$7*'CALCULO GARANTIA'!$N41</f>
        <v>926903.34959166497</v>
      </c>
      <c r="F41" s="189">
        <f>'PART OBSERVADAS 2018'!X$8*'CALCULO GARANTIA'!$N41</f>
        <v>77127.173623562659</v>
      </c>
      <c r="G41" s="189">
        <f>'PART OBSERVADAS 2018'!X$9*'CALCULO GARANTIA'!$N41</f>
        <v>675664.63570262771</v>
      </c>
      <c r="H41" s="189">
        <f>'PART OBSERVADAS 2018'!X$10*'CALCULO GARANTIA'!$N41</f>
        <v>125125.35186293858</v>
      </c>
      <c r="I41" s="189">
        <f>+'PART OBSERVADAS 2018'!X$11*'CALCULO GARANTIA'!$N41</f>
        <v>866034.17022404401</v>
      </c>
      <c r="J41" s="190">
        <f t="shared" si="2"/>
        <v>26236651.211877085</v>
      </c>
      <c r="K41" s="183">
        <f t="shared" si="1"/>
        <v>25370617.041653041</v>
      </c>
    </row>
    <row r="42" spans="1:11">
      <c r="A42" s="188" t="s">
        <v>36</v>
      </c>
      <c r="B42" s="189">
        <f>'PART OBSERVADAS 2018'!X$4*'CALCULO GARANTIA'!$N42</f>
        <v>22613926.875920456</v>
      </c>
      <c r="C42" s="189">
        <f>'PART OBSERVADAS 2018'!X$5*'CALCULO GARANTIA'!$N42</f>
        <v>3192015.7055889573</v>
      </c>
      <c r="D42" s="197">
        <f>'PART OBSERVADAS 2018'!X$6*'CALCULO GARANTIA'!$N42</f>
        <v>830747.61680062895</v>
      </c>
      <c r="E42" s="189">
        <f>'PART OBSERVADAS 2018'!X$7*'CALCULO GARANTIA'!$N42</f>
        <v>1047689.490762789</v>
      </c>
      <c r="F42" s="189">
        <f>'PART OBSERVADAS 2018'!X$8*'CALCULO GARANTIA'!$N42</f>
        <v>87177.729256498322</v>
      </c>
      <c r="G42" s="189">
        <f>'PART OBSERVADAS 2018'!X$9*'CALCULO GARANTIA'!$N42</f>
        <v>763711.48989542597</v>
      </c>
      <c r="H42" s="189">
        <f>'PART OBSERVADAS 2018'!X$10*'CALCULO GARANTIA'!$N42</f>
        <v>141430.62082206091</v>
      </c>
      <c r="I42" s="189">
        <f>+'PART OBSERVADAS 2018'!X$11*'CALCULO GARANTIA'!$N42</f>
        <v>978888.35894801503</v>
      </c>
      <c r="J42" s="190">
        <f t="shared" si="2"/>
        <v>29655587.88799483</v>
      </c>
      <c r="K42" s="183">
        <f t="shared" si="1"/>
        <v>28676699.529046815</v>
      </c>
    </row>
    <row r="43" spans="1:11">
      <c r="A43" s="188" t="s">
        <v>37</v>
      </c>
      <c r="B43" s="189">
        <f>'PART OBSERVADAS 2018'!X$4*'CALCULO GARANTIA'!$N43</f>
        <v>31852696.246294986</v>
      </c>
      <c r="C43" s="189">
        <f>'PART OBSERVADAS 2018'!X$5*'CALCULO GARANTIA'!$N43</f>
        <v>4496092.4850160312</v>
      </c>
      <c r="D43" s="197">
        <f>'PART OBSERVADAS 2018'!X$6*'CALCULO GARANTIA'!$N43</f>
        <v>1170144.0285216644</v>
      </c>
      <c r="E43" s="189">
        <f>'PART OBSERVADAS 2018'!X$7*'CALCULO GARANTIA'!$N43</f>
        <v>1475716.0617352647</v>
      </c>
      <c r="F43" s="189">
        <f>'PART OBSERVADAS 2018'!X$8*'CALCULO GARANTIA'!$N43</f>
        <v>122793.61053412616</v>
      </c>
      <c r="G43" s="189">
        <f>'PART OBSERVADAS 2018'!X$9*'CALCULO GARANTIA'!$N43</f>
        <v>1075720.7379735208</v>
      </c>
      <c r="H43" s="189">
        <f>'PART OBSERVADAS 2018'!X$10*'CALCULO GARANTIA'!$N43</f>
        <v>199211.15999393023</v>
      </c>
      <c r="I43" s="189">
        <f>+'PART OBSERVADAS 2018'!X$11*'CALCULO GARANTIA'!$N43</f>
        <v>1378806.6852646603</v>
      </c>
      <c r="J43" s="190">
        <f t="shared" si="2"/>
        <v>41771181.015334181</v>
      </c>
      <c r="K43" s="183">
        <f t="shared" si="1"/>
        <v>40392374.33006952</v>
      </c>
    </row>
    <row r="44" spans="1:11">
      <c r="A44" s="188" t="s">
        <v>38</v>
      </c>
      <c r="B44" s="189">
        <f>'PART OBSERVADAS 2018'!X$4*'CALCULO GARANTIA'!$N44</f>
        <v>74729366.825850055</v>
      </c>
      <c r="C44" s="189">
        <f>'PART OBSERVADAS 2018'!X$5*'CALCULO GARANTIA'!$N44</f>
        <v>10548248.160775155</v>
      </c>
      <c r="D44" s="197">
        <f>'PART OBSERVADAS 2018'!X$6*'CALCULO GARANTIA'!$N44</f>
        <v>2745265.9476713738</v>
      </c>
      <c r="E44" s="189">
        <f>'PART OBSERVADAS 2018'!X$7*'CALCULO GARANTIA'!$N44</f>
        <v>3462166.1555900709</v>
      </c>
      <c r="F44" s="189">
        <f>'PART OBSERVADAS 2018'!X$8*'CALCULO GARANTIA'!$N44</f>
        <v>288085.14966900606</v>
      </c>
      <c r="G44" s="189">
        <f>'PART OBSERVADAS 2018'!X$9*'CALCULO GARANTIA'!$N44</f>
        <v>2523740.1885420564</v>
      </c>
      <c r="H44" s="189">
        <f>'PART OBSERVADAS 2018'!X$10*'CALCULO GARANTIA'!$N44</f>
        <v>467367.77746785316</v>
      </c>
      <c r="I44" s="189">
        <f>+'PART OBSERVADAS 2018'!X$11*'CALCULO GARANTIA'!$N44</f>
        <v>3234807.8093094612</v>
      </c>
      <c r="J44" s="190">
        <f t="shared" si="2"/>
        <v>97999048.014875025</v>
      </c>
      <c r="K44" s="183">
        <f t="shared" si="1"/>
        <v>94764240.205565557</v>
      </c>
    </row>
    <row r="45" spans="1:11">
      <c r="A45" s="188" t="s">
        <v>39</v>
      </c>
      <c r="B45" s="189">
        <f>'PART OBSERVADAS 2018'!X$4*'CALCULO GARANTIA'!$N45</f>
        <v>1401888181.6321659</v>
      </c>
      <c r="C45" s="189">
        <f>'PART OBSERVADAS 2018'!X$5*'CALCULO GARANTIA'!$N45</f>
        <v>197880231.85014737</v>
      </c>
      <c r="D45" s="197">
        <f>'PART OBSERVADAS 2018'!X$6*'CALCULO GARANTIA'!$N45</f>
        <v>51499912.965226024</v>
      </c>
      <c r="E45" s="189">
        <f>'PART OBSERVADAS 2018'!X$7*'CALCULO GARANTIA'!$N45</f>
        <v>64948627.594816782</v>
      </c>
      <c r="F45" s="189">
        <f>'PART OBSERVADAS 2018'!X$8*'CALCULO GARANTIA'!$N45</f>
        <v>5404343.4834110048</v>
      </c>
      <c r="G45" s="189">
        <f>'PART OBSERVADAS 2018'!X$9*'CALCULO GARANTIA'!$N45</f>
        <v>47344192.706359088</v>
      </c>
      <c r="H45" s="189">
        <f>'PART OBSERVADAS 2018'!X$10*'CALCULO GARANTIA'!$N45</f>
        <v>8767602.2364106588</v>
      </c>
      <c r="I45" s="189">
        <f>+'PART OBSERVADAS 2018'!X$11*'CALCULO GARANTIA'!$N45</f>
        <v>60683490.712431662</v>
      </c>
      <c r="J45" s="190">
        <f t="shared" si="2"/>
        <v>1838416583.1809683</v>
      </c>
      <c r="K45" s="183">
        <f t="shared" si="1"/>
        <v>1777733092.4685366</v>
      </c>
    </row>
    <row r="46" spans="1:11">
      <c r="A46" s="188" t="s">
        <v>40</v>
      </c>
      <c r="B46" s="189">
        <f>'PART OBSERVADAS 2018'!X$4*'CALCULO GARANTIA'!$N46</f>
        <v>7987263.9306513667</v>
      </c>
      <c r="C46" s="189">
        <f>'PART OBSERVADAS 2018'!X$5*'CALCULO GARANTIA'!$N46</f>
        <v>1127423.4701126232</v>
      </c>
      <c r="D46" s="197">
        <f>'PART OBSERVADAS 2018'!X$6*'CALCULO GARANTIA'!$N46</f>
        <v>293420.97511651949</v>
      </c>
      <c r="E46" s="189">
        <f>'PART OBSERVADAS 2018'!X$7*'CALCULO GARANTIA'!$N46</f>
        <v>370045.08442992449</v>
      </c>
      <c r="F46" s="189">
        <f>'PART OBSERVADAS 2018'!X$8*'CALCULO GARANTIA'!$N46</f>
        <v>30791.270187928272</v>
      </c>
      <c r="G46" s="189">
        <f>'PART OBSERVADAS 2018'!X$9*'CALCULO GARANTIA'!$N46</f>
        <v>269743.74110854045</v>
      </c>
      <c r="H46" s="189">
        <f>'PART OBSERVADAS 2018'!X$10*'CALCULO GARANTIA'!$N46</f>
        <v>49953.451365606626</v>
      </c>
      <c r="I46" s="189">
        <f>+'PART OBSERVADAS 2018'!X$11*'CALCULO GARANTIA'!$N46</f>
        <v>345744.44873992039</v>
      </c>
      <c r="J46" s="190">
        <f t="shared" si="2"/>
        <v>10474386.371712429</v>
      </c>
      <c r="K46" s="183">
        <f t="shared" si="1"/>
        <v>10128641.92297251</v>
      </c>
    </row>
    <row r="47" spans="1:11">
      <c r="A47" s="188" t="s">
        <v>41</v>
      </c>
      <c r="B47" s="189">
        <f>'PART OBSERVADAS 2018'!X$4*'CALCULO GARANTIA'!$N47</f>
        <v>22055288.490338922</v>
      </c>
      <c r="C47" s="189">
        <f>'PART OBSERVADAS 2018'!X$5*'CALCULO GARANTIA'!$N47</f>
        <v>3113162.4170687813</v>
      </c>
      <c r="D47" s="197">
        <f>'PART OBSERVADAS 2018'!X$6*'CALCULO GARANTIA'!$N47</f>
        <v>810225.41780256922</v>
      </c>
      <c r="E47" s="189">
        <f>'PART OBSERVADAS 2018'!X$7*'CALCULO GARANTIA'!$N47</f>
        <v>1021808.1138165464</v>
      </c>
      <c r="F47" s="189">
        <f>'PART OBSERVADAS 2018'!X$8*'CALCULO GARANTIA'!$N47</f>
        <v>85024.152560255825</v>
      </c>
      <c r="G47" s="189">
        <f>'PART OBSERVADAS 2018'!X$9*'CALCULO GARANTIA'!$N47</f>
        <v>744845.30375685054</v>
      </c>
      <c r="H47" s="189">
        <f>'PART OBSERVADAS 2018'!X$10*'CALCULO GARANTIA'!$N47</f>
        <v>137936.81923150391</v>
      </c>
      <c r="I47" s="189">
        <f>+'PART OBSERVADAS 2018'!X$11*'CALCULO GARANTIA'!$N47</f>
        <v>954706.59628875914</v>
      </c>
      <c r="J47" s="190">
        <f t="shared" si="2"/>
        <v>28922997.310864188</v>
      </c>
      <c r="K47" s="183">
        <f t="shared" si="1"/>
        <v>27968290.714575429</v>
      </c>
    </row>
    <row r="48" spans="1:11">
      <c r="A48" s="188" t="s">
        <v>42</v>
      </c>
      <c r="B48" s="189">
        <f>'PART OBSERVADAS 2018'!X$4*'CALCULO GARANTIA'!$N48</f>
        <v>16940744.02240232</v>
      </c>
      <c r="C48" s="189">
        <f>'PART OBSERVADAS 2018'!X$5*'CALCULO GARANTIA'!$N48</f>
        <v>2391230.911843542</v>
      </c>
      <c r="D48" s="197">
        <f>'PART OBSERVADAS 2018'!X$6*'CALCULO GARANTIA'!$N48</f>
        <v>622336.96963201114</v>
      </c>
      <c r="E48" s="189">
        <f>'PART OBSERVADAS 2018'!X$7*'CALCULO GARANTIA'!$N48</f>
        <v>784854.37648037961</v>
      </c>
      <c r="F48" s="189">
        <f>'PART OBSERVADAS 2018'!X$8*'CALCULO GARANTIA'!$N48</f>
        <v>65307.348161685397</v>
      </c>
      <c r="G48" s="189">
        <f>'PART OBSERVADAS 2018'!X$9*'CALCULO GARANTIA'!$N48</f>
        <v>572118.27597542352</v>
      </c>
      <c r="H48" s="189">
        <f>'PART OBSERVADAS 2018'!X$10*'CALCULO GARANTIA'!$N48</f>
        <v>105949.75200115282</v>
      </c>
      <c r="I48" s="189">
        <f>+'PART OBSERVADAS 2018'!X$11*'CALCULO GARANTIA'!$N48</f>
        <v>733313.46680463781</v>
      </c>
      <c r="J48" s="190">
        <f t="shared" si="2"/>
        <v>22215855.123301152</v>
      </c>
      <c r="K48" s="183">
        <f t="shared" si="1"/>
        <v>21482541.656496514</v>
      </c>
    </row>
    <row r="49" spans="1:11">
      <c r="A49" s="188" t="s">
        <v>43</v>
      </c>
      <c r="B49" s="189">
        <f>'PART OBSERVADAS 2018'!X$4*'CALCULO GARANTIA'!$N49</f>
        <v>18324287.17329574</v>
      </c>
      <c r="C49" s="189">
        <f>'PART OBSERVADAS 2018'!X$5*'CALCULO GARANTIA'!$N49</f>
        <v>2586521.6939904648</v>
      </c>
      <c r="D49" s="197">
        <f>'PART OBSERVADAS 2018'!X$6*'CALCULO GARANTIA'!$N49</f>
        <v>673162.95760181418</v>
      </c>
      <c r="E49" s="189">
        <f>'PART OBSERVADAS 2018'!X$7*'CALCULO GARANTIA'!$N49</f>
        <v>848953.08994846535</v>
      </c>
      <c r="F49" s="189">
        <f>'PART OBSERVADAS 2018'!X$8*'CALCULO GARANTIA'!$N49</f>
        <v>70640.970706989552</v>
      </c>
      <c r="G49" s="189">
        <f>'PART OBSERVADAS 2018'!X$9*'CALCULO GARANTIA'!$N49</f>
        <v>618842.92521042807</v>
      </c>
      <c r="H49" s="189">
        <f>'PART OBSERVADAS 2018'!X$10*'CALCULO GARANTIA'!$N49</f>
        <v>114602.62188255868</v>
      </c>
      <c r="I49" s="189">
        <f>+'PART OBSERVADAS 2018'!X$11*'CALCULO GARANTIA'!$N49</f>
        <v>793202.85673425382</v>
      </c>
      <c r="J49" s="190">
        <f t="shared" si="2"/>
        <v>24030214.289370712</v>
      </c>
      <c r="K49" s="183">
        <f t="shared" si="1"/>
        <v>23237011.432636458</v>
      </c>
    </row>
    <row r="50" spans="1:11">
      <c r="A50" s="188" t="s">
        <v>44</v>
      </c>
      <c r="B50" s="189">
        <f>'PART OBSERVADAS 2018'!X$4*'CALCULO GARANTIA'!$N50</f>
        <v>54618112.048975691</v>
      </c>
      <c r="C50" s="189">
        <f>'PART OBSERVADAS 2018'!X$5*'CALCULO GARANTIA'!$N50</f>
        <v>7709491.2540638354</v>
      </c>
      <c r="D50" s="197">
        <f>'PART OBSERVADAS 2018'!X$6*'CALCULO GARANTIA'!$N50</f>
        <v>2006456.7586070525</v>
      </c>
      <c r="E50" s="189">
        <f>'PART OBSERVADAS 2018'!X$7*'CALCULO GARANTIA'!$N50</f>
        <v>2530423.942422302</v>
      </c>
      <c r="F50" s="189">
        <f>'PART OBSERVADAS 2018'!X$8*'CALCULO GARANTIA'!$N50</f>
        <v>210555.33657786643</v>
      </c>
      <c r="G50" s="189">
        <f>'PART OBSERVADAS 2018'!X$9*'CALCULO GARANTIA'!$N50</f>
        <v>1844548.2713846758</v>
      </c>
      <c r="H50" s="189">
        <f>'PART OBSERVADAS 2018'!X$10*'CALCULO GARANTIA'!$N50</f>
        <v>341589.21347892162</v>
      </c>
      <c r="I50" s="189">
        <f>+'PART OBSERVADAS 2018'!X$11*'CALCULO GARANTIA'!$N50</f>
        <v>2364252.540738103</v>
      </c>
      <c r="J50" s="190">
        <f t="shared" si="2"/>
        <v>71625429.366248459</v>
      </c>
      <c r="K50" s="183">
        <f t="shared" si="1"/>
        <v>69261176.825510353</v>
      </c>
    </row>
    <row r="51" spans="1:11">
      <c r="A51" s="188" t="s">
        <v>45</v>
      </c>
      <c r="B51" s="189">
        <f>'PART OBSERVADAS 2018'!X$4*'CALCULO GARANTIA'!$N51</f>
        <v>47001748.859020405</v>
      </c>
      <c r="C51" s="189">
        <f>'PART OBSERVADAS 2018'!X$5*'CALCULO GARANTIA'!$N51</f>
        <v>6634421.4063898306</v>
      </c>
      <c r="D51" s="197">
        <f>'PART OBSERVADAS 2018'!X$6*'CALCULO GARANTIA'!$N51</f>
        <v>1726661.2324491991</v>
      </c>
      <c r="E51" s="189">
        <f>'PART OBSERVADAS 2018'!X$7*'CALCULO GARANTIA'!$N51</f>
        <v>2177562.4639302385</v>
      </c>
      <c r="F51" s="189">
        <f>'PART OBSERVADAS 2018'!X$8*'CALCULO GARANTIA'!$N51</f>
        <v>181193.90582166763</v>
      </c>
      <c r="G51" s="189">
        <f>'PART OBSERVADAS 2018'!X$9*'CALCULO GARANTIA'!$N51</f>
        <v>1587330.4908859199</v>
      </c>
      <c r="H51" s="189">
        <f>'PART OBSERVADAS 2018'!X$10*'CALCULO GARANTIA'!$N51</f>
        <v>293955.42655319016</v>
      </c>
      <c r="I51" s="189">
        <f>+'PART OBSERVADAS 2018'!X$11*'CALCULO GARANTIA'!$N51</f>
        <v>2034563.2609825309</v>
      </c>
      <c r="J51" s="190">
        <f t="shared" si="2"/>
        <v>61637437.04603298</v>
      </c>
      <c r="K51" s="183">
        <f t="shared" si="1"/>
        <v>59602873.785050452</v>
      </c>
    </row>
    <row r="52" spans="1:11">
      <c r="A52" s="188" t="s">
        <v>46</v>
      </c>
      <c r="B52" s="189">
        <f>'PART OBSERVADAS 2018'!X$4*'CALCULO GARANTIA'!$N52</f>
        <v>425297684.76017582</v>
      </c>
      <c r="C52" s="189">
        <f>'PART OBSERVADAS 2018'!X$5*'CALCULO GARANTIA'!$N52</f>
        <v>60031895.245519839</v>
      </c>
      <c r="D52" s="197">
        <f>'PART OBSERVADAS 2018'!X$6*'CALCULO GARANTIA'!$N52</f>
        <v>15623780.866716906</v>
      </c>
      <c r="E52" s="189">
        <f>'PART OBSERVADAS 2018'!X$7*'CALCULO GARANTIA'!$N52</f>
        <v>19703783.30193682</v>
      </c>
      <c r="F52" s="189">
        <f>'PART OBSERVADAS 2018'!X$8*'CALCULO GARANTIA'!$N52</f>
        <v>1639542.15554299</v>
      </c>
      <c r="G52" s="189">
        <f>'PART OBSERVADAS 2018'!X$9*'CALCULO GARANTIA'!$N52</f>
        <v>14363039.655139441</v>
      </c>
      <c r="H52" s="189">
        <f>'PART OBSERVADAS 2018'!X$10*'CALCULO GARANTIA'!$N52</f>
        <v>2659870.4382415456</v>
      </c>
      <c r="I52" s="189">
        <f>+'PART OBSERVADAS 2018'!X$11*'CALCULO GARANTIA'!$N52</f>
        <v>18409847.833309282</v>
      </c>
      <c r="J52" s="190">
        <f t="shared" si="2"/>
        <v>557729444.25658262</v>
      </c>
      <c r="K52" s="183">
        <f t="shared" si="1"/>
        <v>539319596.42327332</v>
      </c>
    </row>
    <row r="53" spans="1:11">
      <c r="A53" s="188" t="s">
        <v>47</v>
      </c>
      <c r="B53" s="189">
        <f>'PART OBSERVADAS 2018'!X$4*'CALCULO GARANTIA'!$N53</f>
        <v>724304822.75967896</v>
      </c>
      <c r="C53" s="189">
        <f>'PART OBSERVADAS 2018'!X$5*'CALCULO GARANTIA'!$N53</f>
        <v>102237545.14500332</v>
      </c>
      <c r="D53" s="197">
        <f>'PART OBSERVADAS 2018'!X$6*'CALCULO GARANTIA'!$N53</f>
        <v>26608138.809607506</v>
      </c>
      <c r="E53" s="189">
        <f>'PART OBSERVADAS 2018'!X$7*'CALCULO GARANTIA'!$N53</f>
        <v>33556602.313158974</v>
      </c>
      <c r="F53" s="189">
        <f>'PART OBSERVADAS 2018'!X$8*'CALCULO GARANTIA'!$N53</f>
        <v>2792228.4388809483</v>
      </c>
      <c r="G53" s="189">
        <f>'PART OBSERVADAS 2018'!X$9*'CALCULO GARANTIA'!$N53</f>
        <v>24461028.744072188</v>
      </c>
      <c r="H53" s="189">
        <f>'PART OBSERVADAS 2018'!X$10*'CALCULO GARANTIA'!$N53</f>
        <v>4529902.3610265655</v>
      </c>
      <c r="I53" s="189">
        <f>+'PART OBSERVADAS 2018'!X$11*'CALCULO GARANTIA'!$N53</f>
        <v>31352960.643218495</v>
      </c>
      <c r="J53" s="190">
        <f t="shared" si="2"/>
        <v>949843229.21464694</v>
      </c>
      <c r="K53" s="183">
        <f t="shared" si="1"/>
        <v>918490268.57142842</v>
      </c>
    </row>
    <row r="54" spans="1:11">
      <c r="A54" s="188" t="s">
        <v>48</v>
      </c>
      <c r="B54" s="189">
        <f>'PART OBSERVADAS 2018'!X$4*'CALCULO GARANTIA'!$N54</f>
        <v>221441748.31496778</v>
      </c>
      <c r="C54" s="189">
        <f>'PART OBSERVADAS 2018'!X$5*'CALCULO GARANTIA'!$N54</f>
        <v>31257089.59672593</v>
      </c>
      <c r="D54" s="197">
        <f>'PART OBSERVADAS 2018'!X$6*'CALCULO GARANTIA'!$N54</f>
        <v>8134907.5586119918</v>
      </c>
      <c r="E54" s="189">
        <f>'PART OBSERVADAS 2018'!X$7*'CALCULO GARANTIA'!$N54</f>
        <v>10259261.63990424</v>
      </c>
      <c r="F54" s="189">
        <f>'PART OBSERVADAS 2018'!X$8*'CALCULO GARANTIA'!$N54</f>
        <v>853668.1349776471</v>
      </c>
      <c r="G54" s="189">
        <f>'PART OBSERVADAS 2018'!X$9*'CALCULO GARANTIA'!$N54</f>
        <v>7478471.4949596021</v>
      </c>
      <c r="H54" s="189">
        <f>'PART OBSERVADAS 2018'!X$10*'CALCULO GARANTIA'!$N54</f>
        <v>1384927.2668099438</v>
      </c>
      <c r="I54" s="189">
        <f>+'PART OBSERVADAS 2018'!X$11*'CALCULO GARANTIA'!$N54</f>
        <v>9585542.16611683</v>
      </c>
      <c r="J54" s="190">
        <f t="shared" si="2"/>
        <v>290395616.17307395</v>
      </c>
      <c r="K54" s="183">
        <f t="shared" si="1"/>
        <v>280810074.00695711</v>
      </c>
    </row>
    <row r="55" spans="1:11">
      <c r="A55" s="188" t="s">
        <v>49</v>
      </c>
      <c r="B55" s="189">
        <f>'PART OBSERVADAS 2018'!X$4*'CALCULO GARANTIA'!$N55</f>
        <v>59031167.450326003</v>
      </c>
      <c r="C55" s="189">
        <f>'PART OBSERVADAS 2018'!X$5*'CALCULO GARANTIA'!$N55</f>
        <v>8332405.7185898479</v>
      </c>
      <c r="D55" s="197">
        <f>'PART OBSERVADAS 2018'!X$6*'CALCULO GARANTIA'!$N55</f>
        <v>2168575.2300072876</v>
      </c>
      <c r="E55" s="189">
        <f>'PART OBSERVADAS 2018'!X$7*'CALCULO GARANTIA'!$N55</f>
        <v>2734878.1175647825</v>
      </c>
      <c r="F55" s="189">
        <f>'PART OBSERVADAS 2018'!X$8*'CALCULO GARANTIA'!$N55</f>
        <v>227567.86832804643</v>
      </c>
      <c r="G55" s="189">
        <f>'PART OBSERVADAS 2018'!X$9*'CALCULO GARANTIA'!$N55</f>
        <v>1993584.798036977</v>
      </c>
      <c r="H55" s="189">
        <f>'PART OBSERVADAS 2018'!X$10*'CALCULO GARANTIA'!$N55</f>
        <v>369189.07123735972</v>
      </c>
      <c r="I55" s="189">
        <f>+'PART OBSERVADAS 2018'!X$11*'CALCULO GARANTIA'!$N55</f>
        <v>2555280.3345165621</v>
      </c>
      <c r="J55" s="190">
        <f t="shared" si="2"/>
        <v>77412648.588606864</v>
      </c>
      <c r="K55" s="183">
        <f t="shared" si="1"/>
        <v>74857368.254090309</v>
      </c>
    </row>
    <row r="56" spans="1:11">
      <c r="A56" s="188" t="s">
        <v>50</v>
      </c>
      <c r="B56" s="189">
        <f>'PART OBSERVADAS 2018'!X$4*'CALCULO GARANTIA'!$N56</f>
        <v>14182129.555143172</v>
      </c>
      <c r="C56" s="189">
        <f>'PART OBSERVADAS 2018'!X$5*'CALCULO GARANTIA'!$N56</f>
        <v>2001845.169443696</v>
      </c>
      <c r="D56" s="197">
        <f>'PART OBSERVADAS 2018'!X$6*'CALCULO GARANTIA'!$N56</f>
        <v>520996.21590438171</v>
      </c>
      <c r="E56" s="189">
        <f>'PART OBSERVADAS 2018'!X$7*'CALCULO GARANTIA'!$N56</f>
        <v>657049.44448994834</v>
      </c>
      <c r="F56" s="189">
        <f>'PART OBSERVADAS 2018'!X$8*'CALCULO GARANTIA'!$N56</f>
        <v>54672.762383226313</v>
      </c>
      <c r="G56" s="189">
        <f>'PART OBSERVADAS 2018'!X$9*'CALCULO GARANTIA'!$N56</f>
        <v>478955.08603511786</v>
      </c>
      <c r="H56" s="189">
        <f>'PART OBSERVADAS 2018'!X$10*'CALCULO GARANTIA'!$N56</f>
        <v>88696.996261121734</v>
      </c>
      <c r="I56" s="189">
        <f>+'PART OBSERVADAS 2018'!X$11*'CALCULO GARANTIA'!$N56</f>
        <v>613901.40698671434</v>
      </c>
      <c r="J56" s="190">
        <f t="shared" si="2"/>
        <v>18598246.636647377</v>
      </c>
      <c r="K56" s="183">
        <f t="shared" si="1"/>
        <v>17984345.229660664</v>
      </c>
    </row>
    <row r="57" spans="1:11" ht="13.5" thickBot="1">
      <c r="A57" s="188" t="s">
        <v>51</v>
      </c>
      <c r="B57" s="189">
        <f>'PART OBSERVADAS 2018'!X$4*'CALCULO GARANTIA'!$N57</f>
        <v>19538877.032564383</v>
      </c>
      <c r="C57" s="189">
        <f>'PART OBSERVADAS 2018'!X$5*'CALCULO GARANTIA'!$N57</f>
        <v>2757964.2712972327</v>
      </c>
      <c r="D57" s="197">
        <f>'PART OBSERVADAS 2018'!X$6*'CALCULO GARANTIA'!$N57</f>
        <v>717782.25952641934</v>
      </c>
      <c r="E57" s="189">
        <f>'PART OBSERVADAS 2018'!X$7*'CALCULO GARANTIA'!$N57</f>
        <v>905224.30008038622</v>
      </c>
      <c r="F57" s="189">
        <f>'PART OBSERVADAS 2018'!X$8*'CALCULO GARANTIA'!$N57</f>
        <v>75323.270534436058</v>
      </c>
      <c r="G57" s="189">
        <f>'PART OBSERVADAS 2018'!X$9*'CALCULO GARANTIA'!$N57</f>
        <v>659861.72907070082</v>
      </c>
      <c r="H57" s="189">
        <f>'PART OBSERVADAS 2018'!X$10*'CALCULO GARANTIA'!$N57</f>
        <v>122198.8345519937</v>
      </c>
      <c r="I57" s="189">
        <f>+'PART OBSERVADAS 2018'!X$11*'CALCULO GARANTIA'!$N57</f>
        <v>845778.77071230719</v>
      </c>
      <c r="J57" s="190">
        <f t="shared" si="2"/>
        <v>25623010.46833786</v>
      </c>
      <c r="K57" s="183">
        <f t="shared" si="1"/>
        <v>24777231.697625551</v>
      </c>
    </row>
    <row r="58" spans="1:11" ht="14.25" thickTop="1" thickBot="1">
      <c r="A58" s="191" t="s">
        <v>52</v>
      </c>
      <c r="B58" s="192">
        <f t="shared" ref="B58:K58" si="3">SUM(B7:B57)</f>
        <v>5552739458.5442934</v>
      </c>
      <c r="C58" s="192">
        <f t="shared" si="3"/>
        <v>783783889.36908042</v>
      </c>
      <c r="D58" s="198">
        <f>SUM(D7:D57)</f>
        <v>203986025.83315054</v>
      </c>
      <c r="E58" s="192">
        <f>SUM(E7:E57)</f>
        <v>257255044.98094496</v>
      </c>
      <c r="F58" s="192">
        <f>SUM(F7:F57)</f>
        <v>21406066.261950191</v>
      </c>
      <c r="G58" s="192">
        <f t="shared" si="3"/>
        <v>187525631.80000004</v>
      </c>
      <c r="H58" s="192">
        <f t="shared" si="3"/>
        <v>34727599.199999988</v>
      </c>
      <c r="I58" s="192">
        <f t="shared" si="3"/>
        <v>240361262.59999996</v>
      </c>
      <c r="J58" s="193">
        <f t="shared" si="3"/>
        <v>7281784978.5894194</v>
      </c>
      <c r="K58" s="193">
        <f t="shared" si="3"/>
        <v>7041423715.989418</v>
      </c>
    </row>
    <row r="59" spans="1:11" ht="13.5" thickTop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1" ht="16.5" customHeight="1">
      <c r="A60" s="182" t="s">
        <v>149</v>
      </c>
    </row>
    <row r="63" spans="1:11" ht="16.5" customHeight="1"/>
  </sheetData>
  <mergeCells count="4">
    <mergeCell ref="A1:J1"/>
    <mergeCell ref="A2:J2"/>
    <mergeCell ref="A3:J3"/>
    <mergeCell ref="A4:J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topLeftCell="AH1" zoomScaleNormal="100" workbookViewId="0">
      <selection activeCell="AP6" sqref="AP6"/>
    </sheetView>
  </sheetViews>
  <sheetFormatPr baseColWidth="10" defaultColWidth="9.7109375" defaultRowHeight="12.75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1.7109375" style="90" customWidth="1"/>
    <col min="10" max="10" width="12.28515625" style="25" customWidth="1"/>
    <col min="11" max="11" width="15.140625" style="25" customWidth="1"/>
    <col min="12" max="12" width="12" style="90" customWidth="1"/>
    <col min="13" max="13" width="13.42578125" style="92" customWidth="1"/>
    <col min="14" max="14" width="16.85546875" style="25" customWidth="1"/>
    <col min="15" max="15" width="15.28515625" style="25" customWidth="1"/>
    <col min="16" max="16" width="14.140625" style="25" customWidth="1"/>
    <col min="17" max="17" width="14.85546875" style="25" customWidth="1"/>
    <col min="18" max="18" width="14" style="25" customWidth="1"/>
    <col min="19" max="19" width="15" style="25" customWidth="1"/>
    <col min="20" max="20" width="14" style="25" customWidth="1"/>
    <col min="21" max="21" width="15" style="25" customWidth="1"/>
    <col min="22" max="22" width="15.28515625" style="25" customWidth="1"/>
    <col min="23" max="23" width="12.28515625" style="25" customWidth="1"/>
    <col min="24" max="24" width="13.42578125" style="25" customWidth="1"/>
    <col min="25" max="25" width="11.85546875" style="25" customWidth="1"/>
    <col min="26" max="26" width="14.28515625" style="25" customWidth="1"/>
    <col min="27" max="27" width="13.425781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7.7109375" style="25" customWidth="1"/>
    <col min="34" max="34" width="15.85546875" style="25" customWidth="1"/>
    <col min="35" max="35" width="13.28515625" style="90" customWidth="1"/>
    <col min="36" max="36" width="14.28515625" style="90" customWidth="1"/>
    <col min="37" max="37" width="17.5703125" style="92" customWidth="1"/>
    <col min="38" max="38" width="0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</row>
    <row r="2" spans="1:43" ht="26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3" ht="18.75" thickBot="1">
      <c r="B3" s="220" t="s">
        <v>139</v>
      </c>
      <c r="C3" s="220"/>
      <c r="D3" s="220"/>
      <c r="E3" s="220"/>
      <c r="F3" s="220"/>
      <c r="G3" s="221" t="s">
        <v>69</v>
      </c>
      <c r="H3" s="221"/>
      <c r="I3" s="221"/>
      <c r="J3" s="221"/>
      <c r="K3" s="221"/>
      <c r="L3" s="221"/>
      <c r="M3" s="221"/>
      <c r="N3" s="221" t="s">
        <v>124</v>
      </c>
      <c r="O3" s="221"/>
      <c r="P3" s="221"/>
      <c r="Q3" s="221"/>
      <c r="R3" s="221"/>
      <c r="S3" s="221"/>
      <c r="T3" s="221" t="s">
        <v>124</v>
      </c>
      <c r="U3" s="221"/>
      <c r="V3" s="221"/>
      <c r="W3" s="221"/>
      <c r="X3" s="221"/>
      <c r="Y3" s="221"/>
      <c r="Z3" s="221" t="s">
        <v>124</v>
      </c>
      <c r="AA3" s="221"/>
      <c r="AB3" s="221"/>
      <c r="AC3" s="221"/>
      <c r="AD3" s="221"/>
      <c r="AE3" s="221"/>
      <c r="AF3" s="220" t="s">
        <v>124</v>
      </c>
      <c r="AG3" s="220"/>
      <c r="AH3" s="220"/>
      <c r="AI3" s="220"/>
      <c r="AJ3" s="220"/>
      <c r="AK3" s="220"/>
      <c r="AM3" s="220" t="s">
        <v>165</v>
      </c>
      <c r="AN3" s="220"/>
      <c r="AO3" s="220"/>
      <c r="AP3" s="220"/>
      <c r="AQ3" s="220"/>
    </row>
    <row r="4" spans="1:43" ht="64.5" thickBot="1">
      <c r="A4" s="19" t="s">
        <v>0</v>
      </c>
      <c r="B4" s="20" t="s">
        <v>196</v>
      </c>
      <c r="C4" s="19" t="s">
        <v>197</v>
      </c>
      <c r="D4" s="20" t="s">
        <v>162</v>
      </c>
      <c r="E4" s="23" t="s">
        <v>163</v>
      </c>
      <c r="F4" s="149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44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44" t="s">
        <v>104</v>
      </c>
      <c r="AM4" s="151" t="s">
        <v>127</v>
      </c>
      <c r="AN4" s="151" t="s">
        <v>125</v>
      </c>
      <c r="AO4" s="151" t="s">
        <v>126</v>
      </c>
      <c r="AP4" s="151" t="s">
        <v>179</v>
      </c>
      <c r="AQ4" s="151" t="s">
        <v>115</v>
      </c>
    </row>
    <row r="5" spans="1:43">
      <c r="A5" s="110"/>
      <c r="B5" s="111" t="s">
        <v>131</v>
      </c>
      <c r="C5" s="110" t="s">
        <v>131</v>
      </c>
      <c r="D5" s="111"/>
      <c r="E5" s="114"/>
      <c r="F5" s="117"/>
      <c r="G5" s="110"/>
      <c r="H5" s="111"/>
      <c r="I5" s="112"/>
      <c r="J5" s="113"/>
      <c r="K5" s="111"/>
      <c r="L5" s="112"/>
      <c r="M5" s="116"/>
      <c r="N5" s="113"/>
      <c r="O5" s="113"/>
      <c r="P5" s="113"/>
      <c r="Q5" s="113"/>
      <c r="R5" s="113"/>
      <c r="S5" s="113"/>
      <c r="T5" s="113"/>
      <c r="U5" s="113"/>
      <c r="V5" s="110"/>
      <c r="W5" s="113"/>
      <c r="X5" s="113"/>
      <c r="Y5" s="113"/>
      <c r="Z5" s="113"/>
      <c r="AA5" s="113"/>
      <c r="AB5" s="113"/>
      <c r="AC5" s="113"/>
      <c r="AD5" s="113"/>
      <c r="AE5" s="110"/>
      <c r="AF5" s="112"/>
      <c r="AG5" s="110"/>
      <c r="AH5" s="114"/>
      <c r="AI5" s="115"/>
      <c r="AJ5" s="112"/>
      <c r="AK5" s="116"/>
      <c r="AL5" s="125"/>
      <c r="AM5" s="118" t="s">
        <v>131</v>
      </c>
      <c r="AN5" s="118" t="s">
        <v>131</v>
      </c>
      <c r="AO5" s="118" t="s">
        <v>131</v>
      </c>
      <c r="AP5" s="118" t="s">
        <v>131</v>
      </c>
      <c r="AQ5" s="118"/>
    </row>
    <row r="6" spans="1:43" s="28" customFormat="1" ht="33.75">
      <c r="A6" s="119"/>
      <c r="B6" s="123" t="s">
        <v>159</v>
      </c>
      <c r="C6" s="105" t="s">
        <v>160</v>
      </c>
      <c r="D6" s="105" t="s">
        <v>54</v>
      </c>
      <c r="E6" s="105" t="s">
        <v>55</v>
      </c>
      <c r="F6" s="124" t="s">
        <v>77</v>
      </c>
      <c r="G6" s="119" t="s">
        <v>57</v>
      </c>
      <c r="H6" s="105" t="s">
        <v>75</v>
      </c>
      <c r="I6" s="120" t="s">
        <v>78</v>
      </c>
      <c r="J6" s="26" t="s">
        <v>68</v>
      </c>
      <c r="K6" s="105" t="s">
        <v>79</v>
      </c>
      <c r="L6" s="120" t="s">
        <v>80</v>
      </c>
      <c r="M6" s="121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19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0" t="s">
        <v>81</v>
      </c>
      <c r="AG6" s="105" t="s">
        <v>65</v>
      </c>
      <c r="AH6" s="105" t="s">
        <v>61</v>
      </c>
      <c r="AI6" s="120" t="s">
        <v>82</v>
      </c>
      <c r="AJ6" s="120" t="s">
        <v>83</v>
      </c>
      <c r="AK6" s="122" t="s">
        <v>67</v>
      </c>
      <c r="AL6" s="27"/>
      <c r="AM6" s="26">
        <f>+AP6*0.5</f>
        <v>3520711857.9947104</v>
      </c>
      <c r="AN6" s="26">
        <f>+AP6*0.25</f>
        <v>1760355928.9973552</v>
      </c>
      <c r="AO6" s="26">
        <f>+AP6*0.25</f>
        <v>1760355928.9973552</v>
      </c>
      <c r="AP6" s="26">
        <v>7041423715.9894209</v>
      </c>
    </row>
    <row r="7" spans="1:43" s="36" customFormat="1" ht="23.25" customHeight="1" thickBot="1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>
      <c r="A8" s="5" t="s">
        <v>1</v>
      </c>
      <c r="B8" s="40">
        <v>479538</v>
      </c>
      <c r="C8" s="40">
        <v>115989</v>
      </c>
      <c r="D8" s="49">
        <f t="shared" ref="D8:D39" si="0">+C8/B8</f>
        <v>0.24187655618532838</v>
      </c>
      <c r="E8" s="50">
        <f>+D8*C8</f>
        <v>28055.019875380054</v>
      </c>
      <c r="F8" s="145">
        <f t="shared" ref="F8:F39" si="1">+E8/E$59</f>
        <v>1.4537047243590453E-5</v>
      </c>
      <c r="G8" s="37">
        <v>2791</v>
      </c>
      <c r="H8" s="129">
        <f t="shared" ref="H8:H39" si="2">+G8/$G$59</f>
        <v>5.9976903197579094E-4</v>
      </c>
      <c r="I8" s="39">
        <f>+H8*I$4</f>
        <v>5.0980367717942232E-4</v>
      </c>
      <c r="J8" s="40">
        <v>47.45</v>
      </c>
      <c r="K8" s="126">
        <f t="shared" ref="K8:K39" si="3">+J8/$J$59</f>
        <v>7.3886478603129777E-4</v>
      </c>
      <c r="L8" s="41">
        <f>+K8*L$4</f>
        <v>1.1082971790469465E-4</v>
      </c>
      <c r="M8" s="145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45">
        <f t="shared" ref="AK8:AK58" si="10">+AJ8+AF8</f>
        <v>1.2024615204675394E-3</v>
      </c>
      <c r="AM8" s="51">
        <f t="shared" ref="AM8:AM39" si="11">+F8*AM$6</f>
        <v>51180.75461073823</v>
      </c>
      <c r="AN8" s="52">
        <f t="shared" ref="AN8:AN39" si="12">+M8*AN$6</f>
        <v>1092535.6767700834</v>
      </c>
      <c r="AO8" s="52">
        <f t="shared" ref="AO8:AO39" si="13">+AK8*AO$6</f>
        <v>2116760.2669462077</v>
      </c>
      <c r="AP8" s="52">
        <f>SUM(AM8:AO8)</f>
        <v>3260476.6983270291</v>
      </c>
      <c r="AQ8" s="53">
        <f>+AP8/AP$59</f>
        <v>4.6304225250970931E-4</v>
      </c>
    </row>
    <row r="9" spans="1:43" ht="14.25">
      <c r="A9" s="7" t="s">
        <v>2</v>
      </c>
      <c r="B9" s="57">
        <v>2532155</v>
      </c>
      <c r="C9" s="57">
        <v>996699</v>
      </c>
      <c r="D9" s="66">
        <f t="shared" si="0"/>
        <v>0.39361689943941031</v>
      </c>
      <c r="E9" s="67">
        <f t="shared" ref="E9:E58" si="14">+D9*C9</f>
        <v>392317.57005436084</v>
      </c>
      <c r="F9" s="146">
        <f t="shared" si="1"/>
        <v>2.0328408519060411E-4</v>
      </c>
      <c r="G9" s="54">
        <v>3443</v>
      </c>
      <c r="H9" s="130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27">
        <f t="shared" si="3"/>
        <v>1.524428317970032E-2</v>
      </c>
      <c r="L9" s="58">
        <f t="shared" ref="L9:L58" si="16">+K9*L$4</f>
        <v>2.2866424769550477E-3</v>
      </c>
      <c r="M9" s="146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46">
        <f t="shared" si="10"/>
        <v>6.7003841024929206E-3</v>
      </c>
      <c r="AM9" s="68">
        <f t="shared" si="11"/>
        <v>715704.68927216681</v>
      </c>
      <c r="AN9" s="69">
        <f t="shared" si="12"/>
        <v>5132388.8024458159</v>
      </c>
      <c r="AO9" s="69">
        <f t="shared" si="13"/>
        <v>11795060.881383035</v>
      </c>
      <c r="AP9" s="69">
        <f t="shared" ref="AP9:AP58" si="23">SUM(AM9:AO9)</f>
        <v>17643154.373101018</v>
      </c>
      <c r="AQ9" s="70">
        <f t="shared" ref="AQ9:AQ58" si="24">+AP9/AP$59</f>
        <v>2.50562316439466E-3</v>
      </c>
    </row>
    <row r="10" spans="1:43" ht="14.25">
      <c r="A10" s="7" t="s">
        <v>3</v>
      </c>
      <c r="B10" s="57">
        <v>989819</v>
      </c>
      <c r="C10" s="57">
        <v>231032</v>
      </c>
      <c r="D10" s="66">
        <f t="shared" si="0"/>
        <v>0.23340833020986665</v>
      </c>
      <c r="E10" s="67">
        <f t="shared" si="14"/>
        <v>53924.79334504591</v>
      </c>
      <c r="F10" s="146">
        <f t="shared" si="1"/>
        <v>2.7941782680600045E-5</v>
      </c>
      <c r="G10" s="54">
        <v>1374</v>
      </c>
      <c r="H10" s="130">
        <f t="shared" si="2"/>
        <v>2.9526429592788847E-4</v>
      </c>
      <c r="I10" s="56">
        <f t="shared" si="15"/>
        <v>2.509746515387052E-4</v>
      </c>
      <c r="J10" s="57">
        <v>696.75</v>
      </c>
      <c r="K10" s="127">
        <f t="shared" si="3"/>
        <v>1.0849400203736705E-2</v>
      </c>
      <c r="L10" s="58">
        <f t="shared" si="16"/>
        <v>1.6274100305605057E-3</v>
      </c>
      <c r="M10" s="146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46">
        <f t="shared" si="10"/>
        <v>8.7056695028393145E-3</v>
      </c>
      <c r="AM10" s="68">
        <f t="shared" si="11"/>
        <v>98374.965617099806</v>
      </c>
      <c r="AN10" s="69">
        <f t="shared" si="12"/>
        <v>3306625.6120711579</v>
      </c>
      <c r="AO10" s="69">
        <f t="shared" si="13"/>
        <v>15325076.925214645</v>
      </c>
      <c r="AP10" s="69">
        <f t="shared" si="23"/>
        <v>18730077.502902903</v>
      </c>
      <c r="AQ10" s="70">
        <f t="shared" si="24"/>
        <v>2.6599844375749314E-3</v>
      </c>
    </row>
    <row r="11" spans="1:43" ht="13.5" customHeight="1">
      <c r="A11" s="7" t="s">
        <v>4</v>
      </c>
      <c r="B11" s="57">
        <v>31951312</v>
      </c>
      <c r="C11" s="57">
        <v>14228172</v>
      </c>
      <c r="D11" s="66">
        <f t="shared" si="0"/>
        <v>0.44530791098656608</v>
      </c>
      <c r="E11" s="67">
        <f t="shared" si="14"/>
        <v>6335917.5504775522</v>
      </c>
      <c r="F11" s="146">
        <f t="shared" si="1"/>
        <v>3.2830321693556935E-3</v>
      </c>
      <c r="G11" s="54">
        <v>32593</v>
      </c>
      <c r="H11" s="130">
        <f t="shared" si="2"/>
        <v>7.0040387170143149E-3</v>
      </c>
      <c r="I11" s="56">
        <f t="shared" si="15"/>
        <v>5.9534329094621677E-3</v>
      </c>
      <c r="J11" s="57">
        <v>190.52</v>
      </c>
      <c r="K11" s="127">
        <f t="shared" si="3"/>
        <v>2.9666705802883636E-3</v>
      </c>
      <c r="L11" s="58">
        <f t="shared" si="16"/>
        <v>4.4500058704325453E-4</v>
      </c>
      <c r="M11" s="146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46">
        <f t="shared" si="10"/>
        <v>1.5189599064161979E-2</v>
      </c>
      <c r="AM11" s="68">
        <f t="shared" si="11"/>
        <v>11558610.288828688</v>
      </c>
      <c r="AN11" s="69">
        <f t="shared" si="12"/>
        <v>11263520.341868598</v>
      </c>
      <c r="AO11" s="69">
        <f t="shared" si="13"/>
        <v>26739100.77169022</v>
      </c>
      <c r="AP11" s="69">
        <f t="shared" si="23"/>
        <v>49561231.402387507</v>
      </c>
      <c r="AQ11" s="70">
        <f t="shared" si="24"/>
        <v>7.0385242248446975E-3</v>
      </c>
    </row>
    <row r="12" spans="1:43" ht="14.25">
      <c r="A12" s="7" t="s">
        <v>5</v>
      </c>
      <c r="B12" s="57">
        <v>11434785</v>
      </c>
      <c r="C12" s="57">
        <v>3579757</v>
      </c>
      <c r="D12" s="66">
        <f t="shared" si="0"/>
        <v>0.31305853148966073</v>
      </c>
      <c r="E12" s="67">
        <f t="shared" si="14"/>
        <v>1120673.4695098335</v>
      </c>
      <c r="F12" s="146">
        <f t="shared" si="1"/>
        <v>5.8069048759432334E-4</v>
      </c>
      <c r="G12" s="54">
        <v>18480</v>
      </c>
      <c r="H12" s="130">
        <f t="shared" si="2"/>
        <v>3.9712403120432159E-3</v>
      </c>
      <c r="I12" s="56">
        <f t="shared" si="15"/>
        <v>3.3755542652367334E-3</v>
      </c>
      <c r="J12" s="57">
        <v>4572.87</v>
      </c>
      <c r="K12" s="127">
        <f t="shared" si="3"/>
        <v>7.1206166788175776E-2</v>
      </c>
      <c r="L12" s="58">
        <f t="shared" si="16"/>
        <v>1.0680925018226366E-2</v>
      </c>
      <c r="M12" s="146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46">
        <f t="shared" si="10"/>
        <v>1.4897846468279709E-2</v>
      </c>
      <c r="AM12" s="68">
        <f t="shared" si="11"/>
        <v>2044443.8854980646</v>
      </c>
      <c r="AN12" s="69">
        <f t="shared" si="12"/>
        <v>24744406.647472762</v>
      </c>
      <c r="AO12" s="69">
        <f t="shared" si="13"/>
        <v>26225512.359728497</v>
      </c>
      <c r="AP12" s="69">
        <f t="shared" si="23"/>
        <v>53014362.892699324</v>
      </c>
      <c r="AQ12" s="70">
        <f t="shared" si="24"/>
        <v>7.5289266817328638E-3</v>
      </c>
    </row>
    <row r="13" spans="1:43" ht="14.25">
      <c r="A13" s="7" t="s">
        <v>6</v>
      </c>
      <c r="B13" s="57">
        <v>443655950</v>
      </c>
      <c r="C13" s="57">
        <v>243619322.05000001</v>
      </c>
      <c r="D13" s="66">
        <f t="shared" si="0"/>
        <v>0.54911767113683474</v>
      </c>
      <c r="E13" s="67">
        <f t="shared" si="14"/>
        <v>133775674.76803054</v>
      </c>
      <c r="F13" s="146">
        <f t="shared" si="1"/>
        <v>6.9317480892346253E-2</v>
      </c>
      <c r="G13" s="54">
        <v>523370</v>
      </c>
      <c r="H13" s="130">
        <f t="shared" si="2"/>
        <v>0.11246904989794686</v>
      </c>
      <c r="I13" s="56">
        <f t="shared" si="15"/>
        <v>9.5598692413254832E-2</v>
      </c>
      <c r="J13" s="57">
        <v>238.03</v>
      </c>
      <c r="K13" s="127">
        <f t="shared" si="3"/>
        <v>3.7064696526665922E-3</v>
      </c>
      <c r="L13" s="58">
        <f t="shared" si="16"/>
        <v>5.5597044789998883E-4</v>
      </c>
      <c r="M13" s="146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46">
        <f t="shared" si="10"/>
        <v>3.9971285953087153E-2</v>
      </c>
      <c r="AM13" s="68">
        <f t="shared" si="11"/>
        <v>244046876.94400522</v>
      </c>
      <c r="AN13" s="69">
        <f t="shared" si="12"/>
        <v>169266430.86837569</v>
      </c>
      <c r="AO13" s="69">
        <f t="shared" si="13"/>
        <v>70363690.217165664</v>
      </c>
      <c r="AP13" s="69">
        <f t="shared" si="23"/>
        <v>483676998.02954656</v>
      </c>
      <c r="AQ13" s="70">
        <f t="shared" si="24"/>
        <v>6.8690227649733621E-2</v>
      </c>
    </row>
    <row r="14" spans="1:43" ht="14.25">
      <c r="A14" s="7" t="s">
        <v>7</v>
      </c>
      <c r="B14" s="57">
        <v>1396923</v>
      </c>
      <c r="C14" s="57">
        <v>719920.55</v>
      </c>
      <c r="D14" s="66">
        <f t="shared" si="0"/>
        <v>0.51536165558158897</v>
      </c>
      <c r="E14" s="67">
        <f t="shared" si="14"/>
        <v>371019.44653520815</v>
      </c>
      <c r="F14" s="146">
        <f t="shared" si="1"/>
        <v>1.9224820536684929E-4</v>
      </c>
      <c r="G14" s="54">
        <v>15470</v>
      </c>
      <c r="H14" s="130">
        <f t="shared" si="2"/>
        <v>3.3244095036422377E-3</v>
      </c>
      <c r="I14" s="56">
        <f t="shared" si="15"/>
        <v>2.825748078095902E-3</v>
      </c>
      <c r="J14" s="57">
        <v>2664.8</v>
      </c>
      <c r="K14" s="127">
        <f t="shared" si="3"/>
        <v>4.149477095503061E-2</v>
      </c>
      <c r="L14" s="58">
        <f t="shared" si="16"/>
        <v>6.224215643254591E-3</v>
      </c>
      <c r="M14" s="146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46">
        <f t="shared" si="10"/>
        <v>3.2711552009463477E-2</v>
      </c>
      <c r="AM14" s="68">
        <f t="shared" si="11"/>
        <v>676850.53631326859</v>
      </c>
      <c r="AN14" s="69">
        <f t="shared" si="12"/>
        <v>15931157.294090308</v>
      </c>
      <c r="AO14" s="69">
        <f t="shared" si="13"/>
        <v>57583974.526564382</v>
      </c>
      <c r="AP14" s="69">
        <f t="shared" si="23"/>
        <v>74191982.356967956</v>
      </c>
      <c r="AQ14" s="70">
        <f t="shared" si="24"/>
        <v>1.0536503035386917E-2</v>
      </c>
    </row>
    <row r="15" spans="1:43" ht="14.25">
      <c r="A15" s="7" t="s">
        <v>8</v>
      </c>
      <c r="B15" s="57">
        <v>2619952</v>
      </c>
      <c r="C15" s="57">
        <v>739085</v>
      </c>
      <c r="D15" s="66">
        <f t="shared" si="0"/>
        <v>0.28209867967046726</v>
      </c>
      <c r="E15" s="67">
        <f t="shared" si="14"/>
        <v>208494.90266424729</v>
      </c>
      <c r="F15" s="146">
        <f t="shared" si="1"/>
        <v>1.0803415087713949E-4</v>
      </c>
      <c r="G15" s="54">
        <v>3773</v>
      </c>
      <c r="H15" s="130">
        <f t="shared" si="2"/>
        <v>8.1079489704215658E-4</v>
      </c>
      <c r="I15" s="56">
        <f t="shared" si="15"/>
        <v>6.8917566248583311E-4</v>
      </c>
      <c r="J15" s="57">
        <v>465.62</v>
      </c>
      <c r="K15" s="127">
        <f t="shared" si="3"/>
        <v>7.2503734809671837E-3</v>
      </c>
      <c r="L15" s="58">
        <f t="shared" si="16"/>
        <v>1.0875560221450776E-3</v>
      </c>
      <c r="M15" s="146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46">
        <f t="shared" si="10"/>
        <v>3.4441749558831313E-3</v>
      </c>
      <c r="AM15" s="68">
        <f t="shared" si="11"/>
        <v>380357.11606153467</v>
      </c>
      <c r="AN15" s="69">
        <f t="shared" si="12"/>
        <v>3127680.1552774827</v>
      </c>
      <c r="AO15" s="69">
        <f t="shared" si="13"/>
        <v>6062973.8040930741</v>
      </c>
      <c r="AP15" s="69">
        <f t="shared" si="23"/>
        <v>9571011.075432092</v>
      </c>
      <c r="AQ15" s="70">
        <f t="shared" si="24"/>
        <v>1.3592437355670803E-3</v>
      </c>
    </row>
    <row r="16" spans="1:43" ht="14.25">
      <c r="A16" s="7" t="s">
        <v>9</v>
      </c>
      <c r="B16" s="57">
        <v>58792022</v>
      </c>
      <c r="C16" s="57">
        <v>26808501</v>
      </c>
      <c r="D16" s="66">
        <f t="shared" si="0"/>
        <v>0.45598875643365355</v>
      </c>
      <c r="E16" s="67">
        <f t="shared" si="14"/>
        <v>12224375.032840358</v>
      </c>
      <c r="F16" s="146">
        <f t="shared" si="1"/>
        <v>6.3342075024411491E-3</v>
      </c>
      <c r="G16" s="54">
        <v>86445</v>
      </c>
      <c r="H16" s="130">
        <f t="shared" si="2"/>
        <v>1.8576508050572284E-2</v>
      </c>
      <c r="I16" s="56">
        <f t="shared" si="15"/>
        <v>1.5790031842986441E-2</v>
      </c>
      <c r="J16" s="57">
        <v>1140.97</v>
      </c>
      <c r="K16" s="127">
        <f t="shared" si="3"/>
        <v>1.7766544887631817E-2</v>
      </c>
      <c r="L16" s="58">
        <f t="shared" si="16"/>
        <v>2.6649817331447726E-3</v>
      </c>
      <c r="M16" s="146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46">
        <f t="shared" si="10"/>
        <v>2.1274556130539607E-2</v>
      </c>
      <c r="AM16" s="68">
        <f t="shared" si="11"/>
        <v>22300919.464843612</v>
      </c>
      <c r="AN16" s="69">
        <f t="shared" si="12"/>
        <v>32487392.56846926</v>
      </c>
      <c r="AO16" s="69">
        <f t="shared" si="13"/>
        <v>37450791.021182425</v>
      </c>
      <c r="AP16" s="69">
        <f t="shared" si="23"/>
        <v>92239103.054495305</v>
      </c>
      <c r="AQ16" s="70">
        <f t="shared" si="24"/>
        <v>1.3099496177888279E-2</v>
      </c>
    </row>
    <row r="17" spans="1:43" ht="14.25">
      <c r="A17" s="7" t="s">
        <v>10</v>
      </c>
      <c r="B17" s="57">
        <v>22277988</v>
      </c>
      <c r="C17" s="57">
        <v>4025421.55</v>
      </c>
      <c r="D17" s="66">
        <f t="shared" si="0"/>
        <v>0.18069053408234173</v>
      </c>
      <c r="E17" s="67">
        <f t="shared" si="14"/>
        <v>727355.56977606786</v>
      </c>
      <c r="F17" s="146">
        <f t="shared" si="1"/>
        <v>3.7688806950382221E-4</v>
      </c>
      <c r="G17" s="54">
        <v>16092</v>
      </c>
      <c r="H17" s="130">
        <f t="shared" si="2"/>
        <v>3.4580735444480213E-3</v>
      </c>
      <c r="I17" s="56">
        <f t="shared" si="15"/>
        <v>2.9393625127808179E-3</v>
      </c>
      <c r="J17" s="57">
        <v>102.38</v>
      </c>
      <c r="K17" s="127">
        <f t="shared" si="3"/>
        <v>1.5942039366466652E-3</v>
      </c>
      <c r="L17" s="58">
        <f t="shared" si="16"/>
        <v>2.3913059049699976E-4</v>
      </c>
      <c r="M17" s="146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46">
        <f t="shared" si="10"/>
        <v>4.0532322911484417E-3</v>
      </c>
      <c r="AM17" s="68">
        <f t="shared" si="11"/>
        <v>1326914.2954388415</v>
      </c>
      <c r="AN17" s="69">
        <f t="shared" si="12"/>
        <v>5595279.1796323098</v>
      </c>
      <c r="AO17" s="69">
        <f t="shared" si="13"/>
        <v>7135131.4953266932</v>
      </c>
      <c r="AP17" s="69">
        <f t="shared" si="23"/>
        <v>14057324.970397845</v>
      </c>
      <c r="AQ17" s="70">
        <f t="shared" si="24"/>
        <v>1.9963753833584759E-3</v>
      </c>
    </row>
    <row r="18" spans="1:43" ht="14.25">
      <c r="A18" s="7" t="s">
        <v>11</v>
      </c>
      <c r="B18" s="57">
        <v>4380370</v>
      </c>
      <c r="C18" s="57">
        <v>5594177</v>
      </c>
      <c r="D18" s="66">
        <f t="shared" si="0"/>
        <v>1.2771014777290504</v>
      </c>
      <c r="E18" s="67">
        <f t="shared" si="14"/>
        <v>7144331.713377866</v>
      </c>
      <c r="F18" s="146">
        <f t="shared" si="1"/>
        <v>3.7019217274694102E-3</v>
      </c>
      <c r="G18" s="54">
        <v>7855</v>
      </c>
      <c r="H18" s="130">
        <f t="shared" si="2"/>
        <v>1.6879920265746463E-3</v>
      </c>
      <c r="I18" s="56">
        <f t="shared" si="15"/>
        <v>1.4347932225884494E-3</v>
      </c>
      <c r="J18" s="57">
        <v>1006.89</v>
      </c>
      <c r="K18" s="127">
        <f t="shared" si="3"/>
        <v>1.5678726331023254E-2</v>
      </c>
      <c r="L18" s="58">
        <f t="shared" si="16"/>
        <v>2.3518089496534882E-3</v>
      </c>
      <c r="M18" s="146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46">
        <f t="shared" si="10"/>
        <v>8.4664590097587207E-3</v>
      </c>
      <c r="AM18" s="68">
        <f t="shared" si="11"/>
        <v>13033399.723269815</v>
      </c>
      <c r="AN18" s="69">
        <f t="shared" si="12"/>
        <v>6665767.5846603597</v>
      </c>
      <c r="AO18" s="69">
        <f t="shared" si="13"/>
        <v>14903981.315441841</v>
      </c>
      <c r="AP18" s="69">
        <f t="shared" si="23"/>
        <v>34603148.623372018</v>
      </c>
      <c r="AQ18" s="70">
        <f t="shared" si="24"/>
        <v>4.9142261592348699E-3</v>
      </c>
    </row>
    <row r="19" spans="1:43" ht="14.25">
      <c r="A19" s="7" t="s">
        <v>12</v>
      </c>
      <c r="B19" s="57">
        <v>3975546</v>
      </c>
      <c r="C19" s="57">
        <v>1434848</v>
      </c>
      <c r="D19" s="66">
        <f t="shared" si="0"/>
        <v>0.36091847509750863</v>
      </c>
      <c r="E19" s="67">
        <f t="shared" si="14"/>
        <v>517863.15215671004</v>
      </c>
      <c r="F19" s="146">
        <f t="shared" si="1"/>
        <v>2.6833704421015962E-4</v>
      </c>
      <c r="G19" s="54">
        <v>10864</v>
      </c>
      <c r="H19" s="130">
        <f t="shared" si="2"/>
        <v>2.3346079410193452E-3</v>
      </c>
      <c r="I19" s="56">
        <f t="shared" si="15"/>
        <v>1.9844167498664434E-3</v>
      </c>
      <c r="J19" s="57">
        <v>4292.05</v>
      </c>
      <c r="K19" s="127">
        <f t="shared" si="3"/>
        <v>6.6833395255756198E-2</v>
      </c>
      <c r="L19" s="58">
        <f t="shared" si="16"/>
        <v>1.002500928836343E-2</v>
      </c>
      <c r="M19" s="146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46">
        <f t="shared" si="10"/>
        <v>1.5865661602731191E-2</v>
      </c>
      <c r="AM19" s="68">
        <f t="shared" si="11"/>
        <v>944737.4134899599</v>
      </c>
      <c r="AN19" s="69">
        <f t="shared" si="12"/>
        <v>21140864.330253176</v>
      </c>
      <c r="AO19" s="69">
        <f t="shared" si="13"/>
        <v>27929211.469833534</v>
      </c>
      <c r="AP19" s="69">
        <f t="shared" si="23"/>
        <v>50014813.213576674</v>
      </c>
      <c r="AQ19" s="70">
        <f t="shared" si="24"/>
        <v>7.1029404323453465E-3</v>
      </c>
    </row>
    <row r="20" spans="1:43" ht="14.25">
      <c r="A20" s="7" t="s">
        <v>13</v>
      </c>
      <c r="B20" s="57">
        <v>34819152</v>
      </c>
      <c r="C20" s="57">
        <v>12542027</v>
      </c>
      <c r="D20" s="66">
        <f t="shared" si="0"/>
        <v>0.36020483784326512</v>
      </c>
      <c r="E20" s="67">
        <f t="shared" si="14"/>
        <v>4517698.8017608533</v>
      </c>
      <c r="F20" s="146">
        <f t="shared" si="1"/>
        <v>2.3409001742017064E-3</v>
      </c>
      <c r="G20" s="54">
        <v>24526</v>
      </c>
      <c r="H20" s="130">
        <f t="shared" si="2"/>
        <v>5.2704891717084371E-3</v>
      </c>
      <c r="I20" s="56">
        <f t="shared" si="15"/>
        <v>4.4799157959521715E-3</v>
      </c>
      <c r="J20" s="57">
        <v>146.56</v>
      </c>
      <c r="K20" s="127">
        <f t="shared" si="3"/>
        <v>2.2821501167702212E-3</v>
      </c>
      <c r="L20" s="58">
        <f t="shared" si="16"/>
        <v>3.4232251751553319E-4</v>
      </c>
      <c r="M20" s="146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46">
        <f t="shared" si="10"/>
        <v>3.1037677644834673E-3</v>
      </c>
      <c r="AM20" s="68">
        <f t="shared" si="11"/>
        <v>8241635.0016938308</v>
      </c>
      <c r="AN20" s="69">
        <f t="shared" si="12"/>
        <v>8488855.8061510809</v>
      </c>
      <c r="AO20" s="69">
        <f t="shared" si="13"/>
        <v>5463735.9864393389</v>
      </c>
      <c r="AP20" s="69">
        <f t="shared" si="23"/>
        <v>22194226.794284251</v>
      </c>
      <c r="AQ20" s="70">
        <f t="shared" si="24"/>
        <v>3.1519516065886461E-3</v>
      </c>
    </row>
    <row r="21" spans="1:43" ht="14.25">
      <c r="A21" s="7" t="s">
        <v>14</v>
      </c>
      <c r="B21" s="57">
        <v>5611362</v>
      </c>
      <c r="C21" s="57">
        <v>637894</v>
      </c>
      <c r="D21" s="66">
        <f t="shared" si="0"/>
        <v>0.11367899629359146</v>
      </c>
      <c r="E21" s="67">
        <f t="shared" si="14"/>
        <v>72515.149661704228</v>
      </c>
      <c r="F21" s="146">
        <f t="shared" si="1"/>
        <v>3.7574600238772643E-5</v>
      </c>
      <c r="G21" s="54">
        <v>35445</v>
      </c>
      <c r="H21" s="130">
        <f t="shared" si="2"/>
        <v>7.6169162803231489E-3</v>
      </c>
      <c r="I21" s="56">
        <f t="shared" si="15"/>
        <v>6.4743788382746765E-3</v>
      </c>
      <c r="J21" s="57">
        <v>5091.18</v>
      </c>
      <c r="K21" s="127">
        <f t="shared" si="3"/>
        <v>7.9276999396139566E-2</v>
      </c>
      <c r="L21" s="58">
        <f t="shared" si="16"/>
        <v>1.1891549909420934E-2</v>
      </c>
      <c r="M21" s="146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46">
        <f t="shared" si="10"/>
        <v>7.6653090462183035E-2</v>
      </c>
      <c r="AM21" s="68">
        <f t="shared" si="11"/>
        <v>132289.34062005772</v>
      </c>
      <c r="AN21" s="69">
        <f t="shared" si="12"/>
        <v>32330571.562548939</v>
      </c>
      <c r="AO21" s="69">
        <f t="shared" si="13"/>
        <v>134936722.27107453</v>
      </c>
      <c r="AP21" s="69">
        <f t="shared" si="23"/>
        <v>167399583.17424354</v>
      </c>
      <c r="AQ21" s="70">
        <f t="shared" si="24"/>
        <v>2.377354210258905E-2</v>
      </c>
    </row>
    <row r="22" spans="1:43" ht="14.25">
      <c r="A22" s="7" t="s">
        <v>15</v>
      </c>
      <c r="B22" s="57">
        <v>1345912</v>
      </c>
      <c r="C22" s="57">
        <v>290883</v>
      </c>
      <c r="D22" s="66">
        <f t="shared" si="0"/>
        <v>0.21612334238791242</v>
      </c>
      <c r="E22" s="67">
        <f t="shared" si="14"/>
        <v>62866.606203823132</v>
      </c>
      <c r="F22" s="146">
        <f t="shared" si="1"/>
        <v>3.2575090963709152E-5</v>
      </c>
      <c r="G22" s="54">
        <v>1716</v>
      </c>
      <c r="H22" s="130">
        <f t="shared" si="2"/>
        <v>3.6875802897544147E-4</v>
      </c>
      <c r="I22" s="56">
        <f t="shared" si="15"/>
        <v>3.1344432462912525E-4</v>
      </c>
      <c r="J22" s="57">
        <v>720.74</v>
      </c>
      <c r="K22" s="127">
        <f t="shared" si="3"/>
        <v>1.1222959028117967E-2</v>
      </c>
      <c r="L22" s="58">
        <f t="shared" si="16"/>
        <v>1.683443854217695E-3</v>
      </c>
      <c r="M22" s="146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46">
        <f t="shared" si="10"/>
        <v>1.0033256295573299E-2</v>
      </c>
      <c r="AM22" s="68">
        <f t="shared" si="11"/>
        <v>114687.50903118715</v>
      </c>
      <c r="AN22" s="69">
        <f t="shared" si="12"/>
        <v>3515233.9451777311</v>
      </c>
      <c r="AO22" s="69">
        <f t="shared" si="13"/>
        <v>17662102.207062498</v>
      </c>
      <c r="AP22" s="69">
        <f t="shared" si="23"/>
        <v>21292023.661271416</v>
      </c>
      <c r="AQ22" s="70">
        <f t="shared" si="24"/>
        <v>3.0238236640868841E-3</v>
      </c>
    </row>
    <row r="23" spans="1:43" ht="14.25">
      <c r="A23" s="7" t="s">
        <v>16</v>
      </c>
      <c r="B23" s="57">
        <v>1830199</v>
      </c>
      <c r="C23" s="57">
        <v>471485</v>
      </c>
      <c r="D23" s="66">
        <f t="shared" si="0"/>
        <v>0.25761406273306892</v>
      </c>
      <c r="E23" s="67">
        <f t="shared" si="14"/>
        <v>121461.16636770099</v>
      </c>
      <c r="F23" s="146">
        <f t="shared" si="1"/>
        <v>6.2936569697402502E-5</v>
      </c>
      <c r="G23" s="54">
        <v>3345</v>
      </c>
      <c r="H23" s="130">
        <f t="shared" si="2"/>
        <v>7.1882028375457561E-4</v>
      </c>
      <c r="I23" s="56">
        <f t="shared" si="15"/>
        <v>6.1099724119138929E-4</v>
      </c>
      <c r="J23" s="57">
        <v>615.78</v>
      </c>
      <c r="K23" s="127">
        <f t="shared" si="3"/>
        <v>9.5885807785532663E-3</v>
      </c>
      <c r="L23" s="58">
        <f t="shared" si="16"/>
        <v>1.4382871167829899E-3</v>
      </c>
      <c r="M23" s="146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46">
        <f t="shared" si="10"/>
        <v>2.4273538769986279E-3</v>
      </c>
      <c r="AM23" s="68">
        <f t="shared" si="11"/>
        <v>221581.52723515555</v>
      </c>
      <c r="AN23" s="69">
        <f t="shared" si="12"/>
        <v>3607469.8697617366</v>
      </c>
      <c r="AO23" s="69">
        <f t="shared" si="13"/>
        <v>4273006.7891492518</v>
      </c>
      <c r="AP23" s="69">
        <f t="shared" si="23"/>
        <v>8102058.1861461438</v>
      </c>
      <c r="AQ23" s="70">
        <f t="shared" si="24"/>
        <v>1.150627843591953E-3</v>
      </c>
    </row>
    <row r="24" spans="1:43" ht="14.25">
      <c r="A24" s="7" t="s">
        <v>17</v>
      </c>
      <c r="B24" s="57">
        <v>9105746</v>
      </c>
      <c r="C24" s="57">
        <v>892233</v>
      </c>
      <c r="D24" s="66">
        <f t="shared" si="0"/>
        <v>9.7985711439787584E-2</v>
      </c>
      <c r="E24" s="67">
        <f t="shared" si="14"/>
        <v>87426.085275056001</v>
      </c>
      <c r="F24" s="146">
        <f t="shared" si="1"/>
        <v>4.5300881539597907E-5</v>
      </c>
      <c r="G24" s="54">
        <v>39991</v>
      </c>
      <c r="H24" s="130">
        <f t="shared" si="2"/>
        <v>8.5938242055692785E-3</v>
      </c>
      <c r="I24" s="56">
        <f t="shared" si="15"/>
        <v>7.3047505747338868E-3</v>
      </c>
      <c r="J24" s="57">
        <v>7010.79</v>
      </c>
      <c r="K24" s="127">
        <f t="shared" si="3"/>
        <v>0.1091680896366778</v>
      </c>
      <c r="L24" s="58">
        <f t="shared" si="16"/>
        <v>1.637521344550167E-2</v>
      </c>
      <c r="M24" s="146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46">
        <f t="shared" si="10"/>
        <v>4.6780203077559736E-2</v>
      </c>
      <c r="AM24" s="68">
        <f t="shared" si="11"/>
        <v>159491.35081407602</v>
      </c>
      <c r="AN24" s="69">
        <f t="shared" si="12"/>
        <v>41685165.06146571</v>
      </c>
      <c r="AO24" s="69">
        <f t="shared" si="13"/>
        <v>82349807.847282603</v>
      </c>
      <c r="AP24" s="69">
        <f t="shared" si="23"/>
        <v>124194464.25956239</v>
      </c>
      <c r="AQ24" s="70">
        <f t="shared" si="24"/>
        <v>1.7637692215218621E-2</v>
      </c>
    </row>
    <row r="25" spans="1:43" ht="14.25">
      <c r="A25" s="7" t="s">
        <v>18</v>
      </c>
      <c r="B25" s="57">
        <v>369597244</v>
      </c>
      <c r="C25" s="57">
        <v>74155651.00999999</v>
      </c>
      <c r="D25" s="66">
        <f t="shared" si="0"/>
        <v>0.20063908000894073</v>
      </c>
      <c r="E25" s="67">
        <f t="shared" si="14"/>
        <v>14878521.596110474</v>
      </c>
      <c r="F25" s="146">
        <f t="shared" si="1"/>
        <v>7.7094855864723848E-3</v>
      </c>
      <c r="G25" s="54">
        <v>143668</v>
      </c>
      <c r="H25" s="130">
        <f t="shared" si="2"/>
        <v>3.0873384910748092E-2</v>
      </c>
      <c r="I25" s="56">
        <f t="shared" si="15"/>
        <v>2.6242377174135877E-2</v>
      </c>
      <c r="J25" s="57">
        <v>1040.01</v>
      </c>
      <c r="K25" s="127">
        <f t="shared" si="3"/>
        <v>1.6194452394529189E-2</v>
      </c>
      <c r="L25" s="58">
        <f t="shared" si="16"/>
        <v>2.4291678591793781E-3</v>
      </c>
      <c r="M25" s="146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46">
        <f t="shared" si="10"/>
        <v>2.7268078429431852E-2</v>
      </c>
      <c r="AM25" s="68">
        <f t="shared" si="11"/>
        <v>27142877.32333263</v>
      </c>
      <c r="AN25" s="69">
        <f t="shared" si="12"/>
        <v>50472124.292911179</v>
      </c>
      <c r="AO25" s="69">
        <f t="shared" si="13"/>
        <v>48001523.53561525</v>
      </c>
      <c r="AP25" s="69">
        <f t="shared" si="23"/>
        <v>125616525.15185906</v>
      </c>
      <c r="AQ25" s="70">
        <f t="shared" si="24"/>
        <v>1.7839648658922968E-2</v>
      </c>
    </row>
    <row r="26" spans="1:43" ht="14.25">
      <c r="A26" s="7" t="s">
        <v>19</v>
      </c>
      <c r="B26" s="57">
        <v>4099290</v>
      </c>
      <c r="C26" s="57">
        <v>1274026</v>
      </c>
      <c r="D26" s="66">
        <f t="shared" si="0"/>
        <v>0.31079186883582277</v>
      </c>
      <c r="E26" s="67">
        <f t="shared" si="14"/>
        <v>395956.92148542794</v>
      </c>
      <c r="F26" s="146">
        <f t="shared" si="1"/>
        <v>2.0516985907080297E-4</v>
      </c>
      <c r="G26" s="54">
        <v>5527</v>
      </c>
      <c r="H26" s="130">
        <f t="shared" si="2"/>
        <v>1.1877188963562151E-3</v>
      </c>
      <c r="I26" s="56">
        <f t="shared" si="15"/>
        <v>1.0095610619027828E-3</v>
      </c>
      <c r="J26" s="57">
        <v>1894.8</v>
      </c>
      <c r="K26" s="127">
        <f t="shared" si="3"/>
        <v>2.9504762836082252E-2</v>
      </c>
      <c r="L26" s="58">
        <f t="shared" si="16"/>
        <v>4.425714425412338E-3</v>
      </c>
      <c r="M26" s="146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46">
        <f t="shared" si="10"/>
        <v>5.0795958724273293E-3</v>
      </c>
      <c r="AM26" s="68">
        <f t="shared" si="11"/>
        <v>722343.95573367958</v>
      </c>
      <c r="AN26" s="69">
        <f t="shared" si="12"/>
        <v>9568019.4298291616</v>
      </c>
      <c r="AO26" s="69">
        <f t="shared" si="13"/>
        <v>8941896.7109379414</v>
      </c>
      <c r="AP26" s="69">
        <f t="shared" si="23"/>
        <v>19232260.096500784</v>
      </c>
      <c r="AQ26" s="70">
        <f t="shared" si="24"/>
        <v>2.7313027694710139E-3</v>
      </c>
    </row>
    <row r="27" spans="1:43" ht="14.25">
      <c r="A27" s="7" t="s">
        <v>20</v>
      </c>
      <c r="B27" s="57">
        <v>366527493</v>
      </c>
      <c r="C27" s="57">
        <v>127647607.33</v>
      </c>
      <c r="D27" s="66">
        <f t="shared" si="0"/>
        <v>0.34826202609035933</v>
      </c>
      <c r="E27" s="67">
        <f t="shared" si="14"/>
        <v>44454814.354332402</v>
      </c>
      <c r="F27" s="146">
        <f t="shared" si="1"/>
        <v>2.3034798739924922E-2</v>
      </c>
      <c r="G27" s="54">
        <v>357937</v>
      </c>
      <c r="H27" s="130">
        <f t="shared" si="2"/>
        <v>7.6918498028777746E-2</v>
      </c>
      <c r="I27" s="56">
        <f t="shared" si="15"/>
        <v>6.5380723324461085E-2</v>
      </c>
      <c r="J27" s="57">
        <v>151.27000000000001</v>
      </c>
      <c r="K27" s="127">
        <f t="shared" si="3"/>
        <v>2.3554915950043079E-3</v>
      </c>
      <c r="L27" s="58">
        <f t="shared" si="16"/>
        <v>3.5332373925064616E-4</v>
      </c>
      <c r="M27" s="146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46">
        <f t="shared" si="10"/>
        <v>5.9814059808863618E-2</v>
      </c>
      <c r="AM27" s="68">
        <f t="shared" si="11"/>
        <v>81098889.07017529</v>
      </c>
      <c r="AN27" s="69">
        <f t="shared" si="12"/>
        <v>115715319.48559614</v>
      </c>
      <c r="AO27" s="69">
        <f t="shared" si="13"/>
        <v>105294034.82193547</v>
      </c>
      <c r="AP27" s="69">
        <f t="shared" si="23"/>
        <v>302108243.37770689</v>
      </c>
      <c r="AQ27" s="70">
        <f t="shared" si="24"/>
        <v>4.2904426088106296E-2</v>
      </c>
    </row>
    <row r="28" spans="1:43" ht="14.25">
      <c r="A28" s="7" t="s">
        <v>21</v>
      </c>
      <c r="B28" s="57">
        <v>12886730</v>
      </c>
      <c r="C28" s="57">
        <v>4150430.84</v>
      </c>
      <c r="D28" s="66">
        <f t="shared" si="0"/>
        <v>0.32207013260928102</v>
      </c>
      <c r="E28" s="67">
        <f t="shared" si="14"/>
        <v>1336729.8110244495</v>
      </c>
      <c r="F28" s="146">
        <f t="shared" si="1"/>
        <v>6.9264268929750388E-4</v>
      </c>
      <c r="G28" s="54">
        <v>14437</v>
      </c>
      <c r="H28" s="130">
        <f t="shared" si="2"/>
        <v>3.1024240468056226E-3</v>
      </c>
      <c r="I28" s="56">
        <f t="shared" si="15"/>
        <v>2.637060439784779E-3</v>
      </c>
      <c r="J28" s="57">
        <v>2479.16</v>
      </c>
      <c r="K28" s="127">
        <f t="shared" si="3"/>
        <v>3.8604088997625963E-2</v>
      </c>
      <c r="L28" s="58">
        <f t="shared" si="16"/>
        <v>5.7906133496438946E-3</v>
      </c>
      <c r="M28" s="146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46">
        <f t="shared" si="10"/>
        <v>1.5897883330101534E-2</v>
      </c>
      <c r="AM28" s="68">
        <f t="shared" si="11"/>
        <v>2438595.3295630678</v>
      </c>
      <c r="AN28" s="69">
        <f t="shared" si="12"/>
        <v>14835705.522876374</v>
      </c>
      <c r="AO28" s="69">
        <f t="shared" si="13"/>
        <v>27985933.178652454</v>
      </c>
      <c r="AP28" s="69">
        <f t="shared" si="23"/>
        <v>45260234.031091899</v>
      </c>
      <c r="AQ28" s="70">
        <f t="shared" si="24"/>
        <v>6.4277106245313048E-3</v>
      </c>
    </row>
    <row r="29" spans="1:43" ht="14.25">
      <c r="A29" s="7" t="s">
        <v>22</v>
      </c>
      <c r="B29" s="57">
        <v>1016075</v>
      </c>
      <c r="C29" s="57">
        <v>221868</v>
      </c>
      <c r="D29" s="66">
        <f t="shared" si="0"/>
        <v>0.21835789680879855</v>
      </c>
      <c r="E29" s="67">
        <f t="shared" si="14"/>
        <v>48446.629849174518</v>
      </c>
      <c r="F29" s="146">
        <f t="shared" si="1"/>
        <v>2.5103206129902942E-5</v>
      </c>
      <c r="G29" s="54">
        <v>1277</v>
      </c>
      <c r="H29" s="130">
        <f t="shared" si="2"/>
        <v>2.7441958216878717E-4</v>
      </c>
      <c r="I29" s="56">
        <f t="shared" si="15"/>
        <v>2.3325664484346909E-4</v>
      </c>
      <c r="J29" s="57">
        <v>388.05</v>
      </c>
      <c r="K29" s="127">
        <f t="shared" si="3"/>
        <v>6.0424969487765032E-3</v>
      </c>
      <c r="L29" s="58">
        <f t="shared" si="16"/>
        <v>9.0637454231647541E-4</v>
      </c>
      <c r="M29" s="146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46">
        <f t="shared" si="10"/>
        <v>9.7205213352830283E-4</v>
      </c>
      <c r="AM29" s="68">
        <f t="shared" si="11"/>
        <v>88381.155495234794</v>
      </c>
      <c r="AN29" s="69">
        <f t="shared" si="12"/>
        <v>2006156.5171873029</v>
      </c>
      <c r="AO29" s="69">
        <f t="shared" si="13"/>
        <v>1711157.7365510766</v>
      </c>
      <c r="AP29" s="69">
        <f t="shared" si="23"/>
        <v>3805695.4092336143</v>
      </c>
      <c r="AQ29" s="70">
        <f t="shared" si="24"/>
        <v>5.4047243323701328E-4</v>
      </c>
    </row>
    <row r="30" spans="1:43" ht="14.25">
      <c r="A30" s="7" t="s">
        <v>23</v>
      </c>
      <c r="B30" s="57">
        <v>1153078</v>
      </c>
      <c r="C30" s="57">
        <v>194827</v>
      </c>
      <c r="D30" s="66">
        <f t="shared" si="0"/>
        <v>0.16896255066873186</v>
      </c>
      <c r="E30" s="67">
        <f t="shared" si="14"/>
        <v>32918.466859137021</v>
      </c>
      <c r="F30" s="146">
        <f t="shared" si="1"/>
        <v>1.7057101012349895E-5</v>
      </c>
      <c r="G30" s="54">
        <v>5942</v>
      </c>
      <c r="H30" s="130">
        <f t="shared" si="2"/>
        <v>1.2768998882121639E-3</v>
      </c>
      <c r="I30" s="56">
        <f t="shared" si="15"/>
        <v>1.0853649049803393E-3</v>
      </c>
      <c r="J30" s="57">
        <v>1314.52</v>
      </c>
      <c r="K30" s="127">
        <f t="shared" si="3"/>
        <v>2.0468968146129852E-2</v>
      </c>
      <c r="L30" s="58">
        <f t="shared" si="16"/>
        <v>3.0703452219194775E-3</v>
      </c>
      <c r="M30" s="146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46">
        <f t="shared" si="10"/>
        <v>1.6702901369743402E-2</v>
      </c>
      <c r="AM30" s="68">
        <f t="shared" si="11"/>
        <v>60053.137797193856</v>
      </c>
      <c r="AN30" s="69">
        <f t="shared" si="12"/>
        <v>7315528.9610824445</v>
      </c>
      <c r="AO30" s="69">
        <f t="shared" si="13"/>
        <v>29403051.457685843</v>
      </c>
      <c r="AP30" s="69">
        <f t="shared" si="23"/>
        <v>36778633.556565478</v>
      </c>
      <c r="AQ30" s="70">
        <f t="shared" si="24"/>
        <v>5.223181424666979E-3</v>
      </c>
    </row>
    <row r="31" spans="1:43" ht="14.25">
      <c r="A31" s="7" t="s">
        <v>24</v>
      </c>
      <c r="B31" s="57">
        <v>50701386</v>
      </c>
      <c r="C31" s="57">
        <v>9853275</v>
      </c>
      <c r="D31" s="66">
        <f t="shared" si="0"/>
        <v>0.19433936184703116</v>
      </c>
      <c r="E31" s="67">
        <f t="shared" si="14"/>
        <v>1914879.1756033059</v>
      </c>
      <c r="F31" s="146">
        <f t="shared" si="1"/>
        <v>9.922177622815069E-4</v>
      </c>
      <c r="G31" s="54">
        <v>55213</v>
      </c>
      <c r="H31" s="130">
        <f t="shared" si="2"/>
        <v>1.1864940008054225E-2</v>
      </c>
      <c r="I31" s="56">
        <f t="shared" si="15"/>
        <v>1.0085199006846091E-2</v>
      </c>
      <c r="J31" s="57">
        <v>184.87</v>
      </c>
      <c r="K31" s="127">
        <f t="shared" si="3"/>
        <v>2.8786919492856905E-3</v>
      </c>
      <c r="L31" s="58">
        <f t="shared" si="16"/>
        <v>4.3180379239285356E-4</v>
      </c>
      <c r="M31" s="146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46">
        <f t="shared" si="10"/>
        <v>5.7548687858912165E-3</v>
      </c>
      <c r="AM31" s="68">
        <f t="shared" si="11"/>
        <v>3493312.8413774781</v>
      </c>
      <c r="AN31" s="69">
        <f t="shared" si="12"/>
        <v>18513668.232922059</v>
      </c>
      <c r="AO31" s="69">
        <f t="shared" si="13"/>
        <v>10130617.387845414</v>
      </c>
      <c r="AP31" s="69">
        <f t="shared" si="23"/>
        <v>32137598.462144949</v>
      </c>
      <c r="AQ31" s="70">
        <f t="shared" si="24"/>
        <v>4.5640767774232935E-3</v>
      </c>
    </row>
    <row r="32" spans="1:43" ht="14.25">
      <c r="A32" s="7" t="s">
        <v>25</v>
      </c>
      <c r="B32" s="57">
        <v>443025120</v>
      </c>
      <c r="C32" s="57">
        <v>228201604.11000001</v>
      </c>
      <c r="D32" s="66">
        <f t="shared" si="0"/>
        <v>0.51509856621674188</v>
      </c>
      <c r="E32" s="67">
        <f t="shared" si="14"/>
        <v>117546319.08542156</v>
      </c>
      <c r="F32" s="146">
        <f t="shared" si="1"/>
        <v>6.0908044315965151E-2</v>
      </c>
      <c r="G32" s="54">
        <v>678006</v>
      </c>
      <c r="H32" s="130">
        <f t="shared" si="2"/>
        <v>0.14569939172116736</v>
      </c>
      <c r="I32" s="56">
        <f t="shared" si="15"/>
        <v>0.12384448296299225</v>
      </c>
      <c r="J32" s="57">
        <v>117.79</v>
      </c>
      <c r="K32" s="127">
        <f t="shared" si="3"/>
        <v>1.8341598134167874E-3</v>
      </c>
      <c r="L32" s="58">
        <f t="shared" si="16"/>
        <v>2.7512397201251811E-4</v>
      </c>
      <c r="M32" s="146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46">
        <f t="shared" si="10"/>
        <v>6.7906130548090318E-2</v>
      </c>
      <c r="AM32" s="68">
        <f t="shared" si="11"/>
        <v>214439673.87048584</v>
      </c>
      <c r="AN32" s="69">
        <f t="shared" si="12"/>
        <v>218494685.97285688</v>
      </c>
      <c r="AO32" s="69">
        <f t="shared" si="13"/>
        <v>119538959.52559921</v>
      </c>
      <c r="AP32" s="69">
        <f t="shared" si="23"/>
        <v>552473319.3689419</v>
      </c>
      <c r="AQ32" s="70">
        <f t="shared" si="24"/>
        <v>7.8460456528756342E-2</v>
      </c>
    </row>
    <row r="33" spans="1:43" ht="14.25">
      <c r="A33" s="7" t="s">
        <v>26</v>
      </c>
      <c r="B33" s="57">
        <v>795895</v>
      </c>
      <c r="C33" s="57">
        <v>207054</v>
      </c>
      <c r="D33" s="66">
        <f t="shared" si="0"/>
        <v>0.26015240703861692</v>
      </c>
      <c r="E33" s="67">
        <f t="shared" si="14"/>
        <v>53865.596486973787</v>
      </c>
      <c r="F33" s="146">
        <f t="shared" si="1"/>
        <v>2.7911109113933933E-5</v>
      </c>
      <c r="G33" s="54">
        <v>2030</v>
      </c>
      <c r="H33" s="130">
        <f t="shared" si="2"/>
        <v>4.3623473124717146E-4</v>
      </c>
      <c r="I33" s="56">
        <f t="shared" si="15"/>
        <v>3.7079952156009573E-4</v>
      </c>
      <c r="J33" s="57">
        <v>497.27</v>
      </c>
      <c r="K33" s="127">
        <f t="shared" si="3"/>
        <v>7.743209528973307E-3</v>
      </c>
      <c r="L33" s="58">
        <f t="shared" si="16"/>
        <v>1.1614814293459961E-3</v>
      </c>
      <c r="M33" s="146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46">
        <f t="shared" si="10"/>
        <v>3.9785184367690171E-3</v>
      </c>
      <c r="AM33" s="68">
        <f t="shared" si="11"/>
        <v>98266.97282721143</v>
      </c>
      <c r="AN33" s="69">
        <f t="shared" si="12"/>
        <v>2697359.8568172441</v>
      </c>
      <c r="AO33" s="69">
        <f t="shared" si="13"/>
        <v>7003608.518791629</v>
      </c>
      <c r="AP33" s="69">
        <f t="shared" si="23"/>
        <v>9799235.3484360836</v>
      </c>
      <c r="AQ33" s="70">
        <f t="shared" si="24"/>
        <v>1.391655401475744E-3</v>
      </c>
    </row>
    <row r="34" spans="1:43" ht="14.25">
      <c r="A34" s="7" t="s">
        <v>27</v>
      </c>
      <c r="B34" s="57">
        <v>2090818</v>
      </c>
      <c r="C34" s="57">
        <v>642185</v>
      </c>
      <c r="D34" s="66">
        <f t="shared" si="0"/>
        <v>0.30714533737513261</v>
      </c>
      <c r="E34" s="67">
        <f t="shared" si="14"/>
        <v>197244.12848224954</v>
      </c>
      <c r="F34" s="146">
        <f t="shared" si="1"/>
        <v>1.0220442640939115E-4</v>
      </c>
      <c r="G34" s="54">
        <v>16604</v>
      </c>
      <c r="H34" s="130">
        <f t="shared" si="2"/>
        <v>3.5680992500630713E-3</v>
      </c>
      <c r="I34" s="56">
        <f t="shared" si="15"/>
        <v>3.0328843625536104E-3</v>
      </c>
      <c r="J34" s="57">
        <v>170.12</v>
      </c>
      <c r="K34" s="127">
        <f t="shared" si="3"/>
        <v>2.6490132223318096E-3</v>
      </c>
      <c r="L34" s="58">
        <f t="shared" si="16"/>
        <v>3.9735198334977145E-4</v>
      </c>
      <c r="M34" s="146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46">
        <f t="shared" si="10"/>
        <v>1.0009227049937402E-2</v>
      </c>
      <c r="AM34" s="68">
        <f t="shared" si="11"/>
        <v>359832.33599909116</v>
      </c>
      <c r="AN34" s="69">
        <f t="shared" si="12"/>
        <v>6038436.889373241</v>
      </c>
      <c r="AO34" s="69">
        <f t="shared" si="13"/>
        <v>17619802.182038013</v>
      </c>
      <c r="AP34" s="69">
        <f t="shared" si="23"/>
        <v>24018071.407410346</v>
      </c>
      <c r="AQ34" s="70">
        <f t="shared" si="24"/>
        <v>3.4109680621648916E-3</v>
      </c>
    </row>
    <row r="35" spans="1:43" ht="14.25">
      <c r="A35" s="7" t="s">
        <v>28</v>
      </c>
      <c r="B35" s="57">
        <v>685187</v>
      </c>
      <c r="C35" s="57">
        <v>360817</v>
      </c>
      <c r="D35" s="66">
        <f t="shared" si="0"/>
        <v>0.52659638901496963</v>
      </c>
      <c r="E35" s="67">
        <f t="shared" si="14"/>
        <v>190004.9292952143</v>
      </c>
      <c r="F35" s="146">
        <f t="shared" si="1"/>
        <v>9.8453347955155439E-5</v>
      </c>
      <c r="G35" s="54">
        <v>1594</v>
      </c>
      <c r="H35" s="130">
        <f t="shared" si="2"/>
        <v>3.425409663093553E-4</v>
      </c>
      <c r="I35" s="56">
        <f t="shared" si="15"/>
        <v>2.9115982136295197E-4</v>
      </c>
      <c r="J35" s="57">
        <v>444.11</v>
      </c>
      <c r="K35" s="127">
        <f t="shared" si="3"/>
        <v>6.9154318255924057E-3</v>
      </c>
      <c r="L35" s="58">
        <f t="shared" si="16"/>
        <v>1.0373147738388607E-3</v>
      </c>
      <c r="M35" s="146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46">
        <f t="shared" si="10"/>
        <v>7.0010598604681555E-3</v>
      </c>
      <c r="AM35" s="68">
        <f t="shared" si="11"/>
        <v>346625.86960499501</v>
      </c>
      <c r="AN35" s="69">
        <f t="shared" si="12"/>
        <v>2338588.1301858728</v>
      </c>
      <c r="AO35" s="69">
        <f t="shared" si="13"/>
        <v>12324357.234640514</v>
      </c>
      <c r="AP35" s="69">
        <f t="shared" si="23"/>
        <v>15009571.234431382</v>
      </c>
      <c r="AQ35" s="70">
        <f t="shared" si="24"/>
        <v>2.1316102878950697E-3</v>
      </c>
    </row>
    <row r="36" spans="1:43" ht="14.25">
      <c r="A36" s="7" t="s">
        <v>29</v>
      </c>
      <c r="B36" s="57">
        <v>1701073</v>
      </c>
      <c r="C36" s="57">
        <v>457885</v>
      </c>
      <c r="D36" s="66">
        <f t="shared" si="0"/>
        <v>0.2691742212121408</v>
      </c>
      <c r="E36" s="67">
        <f t="shared" si="14"/>
        <v>123250.83827972109</v>
      </c>
      <c r="F36" s="146">
        <f t="shared" si="1"/>
        <v>6.3863909804489513E-5</v>
      </c>
      <c r="G36" s="54">
        <v>6914</v>
      </c>
      <c r="H36" s="130">
        <f t="shared" si="2"/>
        <v>1.4857768137157357E-3</v>
      </c>
      <c r="I36" s="56">
        <f t="shared" si="15"/>
        <v>1.2629102916583753E-3</v>
      </c>
      <c r="J36" s="57">
        <v>127.8</v>
      </c>
      <c r="K36" s="127">
        <f t="shared" si="3"/>
        <v>1.990029918963116E-3</v>
      </c>
      <c r="L36" s="58">
        <f t="shared" si="16"/>
        <v>2.9850448784446741E-4</v>
      </c>
      <c r="M36" s="146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46">
        <f t="shared" si="10"/>
        <v>7.7164556114936193E-3</v>
      </c>
      <c r="AM36" s="68">
        <f t="shared" si="11"/>
        <v>224846.42454657087</v>
      </c>
      <c r="AN36" s="69">
        <f t="shared" si="12"/>
        <v>2748645.7647219272</v>
      </c>
      <c r="AO36" s="69">
        <f t="shared" si="13"/>
        <v>13583708.386537705</v>
      </c>
      <c r="AP36" s="69">
        <f t="shared" si="23"/>
        <v>16557200.575806202</v>
      </c>
      <c r="AQ36" s="70">
        <f t="shared" si="24"/>
        <v>2.3513995526513601E-3</v>
      </c>
    </row>
    <row r="37" spans="1:43" ht="14.25">
      <c r="A37" s="7" t="s">
        <v>30</v>
      </c>
      <c r="B37" s="57">
        <v>496551</v>
      </c>
      <c r="C37" s="57">
        <v>71527</v>
      </c>
      <c r="D37" s="66">
        <f t="shared" si="0"/>
        <v>0.14404764062503148</v>
      </c>
      <c r="E37" s="67">
        <f t="shared" si="14"/>
        <v>10303.295590986627</v>
      </c>
      <c r="F37" s="146">
        <f t="shared" si="1"/>
        <v>5.338776997349063E-6</v>
      </c>
      <c r="G37" s="54">
        <v>3558</v>
      </c>
      <c r="H37" s="130">
        <f t="shared" si="2"/>
        <v>7.6459269644208675E-4</v>
      </c>
      <c r="I37" s="56">
        <f t="shared" si="15"/>
        <v>6.4990379197577377E-4</v>
      </c>
      <c r="J37" s="57">
        <v>561.88</v>
      </c>
      <c r="K37" s="127">
        <f t="shared" si="3"/>
        <v>8.7492802102268827E-3</v>
      </c>
      <c r="L37" s="58">
        <f t="shared" si="16"/>
        <v>1.3123920315340324E-3</v>
      </c>
      <c r="M37" s="146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46">
        <f t="shared" si="10"/>
        <v>8.9709204139591381E-3</v>
      </c>
      <c r="AM37" s="68">
        <f t="shared" si="11"/>
        <v>18796.295481756242</v>
      </c>
      <c r="AN37" s="69">
        <f t="shared" si="12"/>
        <v>3454339.0873622349</v>
      </c>
      <c r="AO37" s="69">
        <f t="shared" si="13"/>
        <v>15792012.939276377</v>
      </c>
      <c r="AP37" s="69">
        <f t="shared" si="23"/>
        <v>19265148.322120368</v>
      </c>
      <c r="AQ37" s="70">
        <f t="shared" si="24"/>
        <v>2.7359734478659106E-3</v>
      </c>
    </row>
    <row r="38" spans="1:43" ht="14.25">
      <c r="A38" s="7" t="s">
        <v>31</v>
      </c>
      <c r="B38" s="57">
        <v>177122744</v>
      </c>
      <c r="C38" s="57">
        <v>44506089.519999996</v>
      </c>
      <c r="D38" s="66">
        <f t="shared" si="0"/>
        <v>0.25127258371742478</v>
      </c>
      <c r="E38" s="67">
        <f t="shared" si="14"/>
        <v>11183160.1048494</v>
      </c>
      <c r="F38" s="146">
        <f t="shared" si="1"/>
        <v>5.7946894174007212E-3</v>
      </c>
      <c r="G38" s="54">
        <v>256970</v>
      </c>
      <c r="H38" s="130">
        <f t="shared" si="2"/>
        <v>5.5221299945116084E-2</v>
      </c>
      <c r="I38" s="56">
        <f t="shared" si="15"/>
        <v>4.6938104953348672E-2</v>
      </c>
      <c r="J38" s="57">
        <v>247</v>
      </c>
      <c r="K38" s="127">
        <f t="shared" si="3"/>
        <v>3.8461454615327825E-3</v>
      </c>
      <c r="L38" s="58">
        <f t="shared" si="16"/>
        <v>5.769218192299174E-4</v>
      </c>
      <c r="M38" s="146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46">
        <f t="shared" si="10"/>
        <v>2.8754909790974444E-2</v>
      </c>
      <c r="AM38" s="68">
        <f t="shared" si="11"/>
        <v>20401431.74523918</v>
      </c>
      <c r="AN38" s="69">
        <f t="shared" si="12"/>
        <v>83643359.095576778</v>
      </c>
      <c r="AO38" s="69">
        <f t="shared" si="13"/>
        <v>50618875.938325964</v>
      </c>
      <c r="AP38" s="69">
        <f t="shared" si="23"/>
        <v>154663666.77914193</v>
      </c>
      <c r="AQ38" s="70">
        <f t="shared" si="24"/>
        <v>2.196482884958862E-2</v>
      </c>
    </row>
    <row r="39" spans="1:43" ht="14.25">
      <c r="A39" s="7" t="s">
        <v>32</v>
      </c>
      <c r="B39" s="57">
        <v>3439722</v>
      </c>
      <c r="C39" s="57">
        <v>1230552</v>
      </c>
      <c r="D39" s="66">
        <f t="shared" si="0"/>
        <v>0.35774751564225249</v>
      </c>
      <c r="E39" s="67">
        <f t="shared" si="14"/>
        <v>440226.92086860508</v>
      </c>
      <c r="F39" s="146">
        <f t="shared" si="1"/>
        <v>2.281088937022389E-4</v>
      </c>
      <c r="G39" s="54">
        <v>5349</v>
      </c>
      <c r="H39" s="130">
        <f t="shared" si="2"/>
        <v>1.1494677721384829E-3</v>
      </c>
      <c r="I39" s="56">
        <f t="shared" si="15"/>
        <v>9.7704760631771043E-4</v>
      </c>
      <c r="J39" s="57">
        <v>3428.68</v>
      </c>
      <c r="K39" s="127">
        <f t="shared" si="3"/>
        <v>5.3389481866591988E-2</v>
      </c>
      <c r="L39" s="58">
        <f t="shared" si="16"/>
        <v>8.0084222799887972E-3</v>
      </c>
      <c r="M39" s="146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46">
        <f t="shared" si="10"/>
        <v>8.3837715003909005E-3</v>
      </c>
      <c r="AM39" s="68">
        <f t="shared" si="11"/>
        <v>803105.68697152741</v>
      </c>
      <c r="AN39" s="69">
        <f t="shared" si="12"/>
        <v>15817625.189186851</v>
      </c>
      <c r="AO39" s="69">
        <f t="shared" si="13"/>
        <v>14758421.868072174</v>
      </c>
      <c r="AP39" s="69">
        <f t="shared" si="23"/>
        <v>31379152.744230554</v>
      </c>
      <c r="AQ39" s="70">
        <f t="shared" si="24"/>
        <v>4.456364793525471E-3</v>
      </c>
    </row>
    <row r="40" spans="1:43" ht="14.25">
      <c r="A40" s="7" t="s">
        <v>33</v>
      </c>
      <c r="B40" s="57">
        <v>34714201</v>
      </c>
      <c r="C40" s="57">
        <v>10573187</v>
      </c>
      <c r="D40" s="66">
        <f t="shared" ref="D40:D59" si="25">+C40/B40</f>
        <v>0.30457814656313131</v>
      </c>
      <c r="E40" s="67">
        <f t="shared" si="14"/>
        <v>3220361.6997253946</v>
      </c>
      <c r="F40" s="146">
        <f t="shared" ref="F40:F58" si="26">+E40/E$59</f>
        <v>1.6686692926366402E-3</v>
      </c>
      <c r="G40" s="54">
        <v>78669</v>
      </c>
      <c r="H40" s="130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27">
        <f t="shared" ref="K40:K59" si="28">+J40/$J$59</f>
        <v>3.9546316778505917E-2</v>
      </c>
      <c r="L40" s="58">
        <f t="shared" si="16"/>
        <v>5.9319475167758876E-3</v>
      </c>
      <c r="M40" s="146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46">
        <f t="shared" si="10"/>
        <v>4.5537887298726175E-2</v>
      </c>
      <c r="AM40" s="68">
        <f t="shared" ref="AM40:AM58" si="31">+F40*AM$6</f>
        <v>5874903.765657465</v>
      </c>
      <c r="AN40" s="69">
        <f t="shared" ref="AN40:AN58" si="32">+M40*AN$6</f>
        <v>35738070.562677316</v>
      </c>
      <c r="AO40" s="69">
        <f t="shared" ref="AO40:AO58" si="33">+AK40*AO$6</f>
        <v>80162889.900325984</v>
      </c>
      <c r="AP40" s="69">
        <f t="shared" si="23"/>
        <v>121775864.22866076</v>
      </c>
      <c r="AQ40" s="70">
        <f t="shared" si="24"/>
        <v>1.7294210537584374E-2</v>
      </c>
    </row>
    <row r="41" spans="1:43" ht="14.25">
      <c r="A41" s="7" t="s">
        <v>34</v>
      </c>
      <c r="B41" s="57">
        <v>1578033</v>
      </c>
      <c r="C41" s="57">
        <v>697553</v>
      </c>
      <c r="D41" s="66">
        <f t="shared" si="25"/>
        <v>0.44203955177109733</v>
      </c>
      <c r="E41" s="67">
        <f t="shared" si="14"/>
        <v>308346.01545658428</v>
      </c>
      <c r="F41" s="146">
        <f t="shared" si="26"/>
        <v>1.5977321042637526E-4</v>
      </c>
      <c r="G41" s="54">
        <v>5488</v>
      </c>
      <c r="H41" s="130">
        <f t="shared" si="27"/>
        <v>1.1793380320613187E-3</v>
      </c>
      <c r="I41" s="56">
        <f t="shared" si="15"/>
        <v>1.0024373272521209E-3</v>
      </c>
      <c r="J41" s="57">
        <v>264.23</v>
      </c>
      <c r="K41" s="127">
        <f t="shared" si="28"/>
        <v>4.114441357493147E-3</v>
      </c>
      <c r="L41" s="58">
        <f t="shared" si="16"/>
        <v>6.1716620362397201E-4</v>
      </c>
      <c r="M41" s="146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46">
        <f t="shared" si="10"/>
        <v>1.3964163617687278E-2</v>
      </c>
      <c r="AM41" s="68">
        <f t="shared" si="31"/>
        <v>562515.43653802352</v>
      </c>
      <c r="AN41" s="69">
        <f t="shared" si="32"/>
        <v>2851078.6782027814</v>
      </c>
      <c r="AO41" s="69">
        <f t="shared" si="33"/>
        <v>24581898.217884958</v>
      </c>
      <c r="AP41" s="69">
        <f t="shared" si="23"/>
        <v>27995492.332625762</v>
      </c>
      <c r="AQ41" s="70">
        <f t="shared" si="24"/>
        <v>3.9758283923540302E-3</v>
      </c>
    </row>
    <row r="42" spans="1:43" ht="14.25">
      <c r="A42" s="7" t="s">
        <v>35</v>
      </c>
      <c r="B42" s="57">
        <v>710682</v>
      </c>
      <c r="C42" s="57">
        <v>262924</v>
      </c>
      <c r="D42" s="66">
        <f t="shared" si="25"/>
        <v>0.36996012281160912</v>
      </c>
      <c r="E42" s="67">
        <f t="shared" si="14"/>
        <v>97271.395330119514</v>
      </c>
      <c r="F42" s="146">
        <f t="shared" si="26"/>
        <v>5.040234780246277E-5</v>
      </c>
      <c r="G42" s="54">
        <v>862</v>
      </c>
      <c r="H42" s="130">
        <f t="shared" si="27"/>
        <v>1.8523859031283833E-4</v>
      </c>
      <c r="I42" s="56">
        <f t="shared" si="15"/>
        <v>1.5745280176591257E-4</v>
      </c>
      <c r="J42" s="57">
        <v>207.92</v>
      </c>
      <c r="K42" s="127">
        <f t="shared" si="28"/>
        <v>3.2376136208983647E-3</v>
      </c>
      <c r="L42" s="58">
        <f t="shared" si="16"/>
        <v>4.8564204313475466E-4</v>
      </c>
      <c r="M42" s="146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46">
        <f t="shared" si="10"/>
        <v>1.4448528707631827E-2</v>
      </c>
      <c r="AM42" s="68">
        <f t="shared" si="31"/>
        <v>177452.1435789043</v>
      </c>
      <c r="AN42" s="69">
        <f t="shared" si="32"/>
        <v>1132075.823128524</v>
      </c>
      <c r="AO42" s="69">
        <f t="shared" si="33"/>
        <v>25434553.175768182</v>
      </c>
      <c r="AP42" s="69">
        <f t="shared" si="23"/>
        <v>26744081.142475609</v>
      </c>
      <c r="AQ42" s="70">
        <f t="shared" si="24"/>
        <v>3.7981070620343549E-3</v>
      </c>
    </row>
    <row r="43" spans="1:43" ht="14.25">
      <c r="A43" s="7" t="s">
        <v>36</v>
      </c>
      <c r="B43" s="57">
        <v>675385</v>
      </c>
      <c r="C43" s="57">
        <v>85535</v>
      </c>
      <c r="D43" s="66">
        <f t="shared" si="25"/>
        <v>0.12664628323104599</v>
      </c>
      <c r="E43" s="67">
        <f t="shared" si="14"/>
        <v>10832.689836167518</v>
      </c>
      <c r="F43" s="146">
        <f t="shared" si="26"/>
        <v>5.613089016619207E-6</v>
      </c>
      <c r="G43" s="54">
        <v>7095</v>
      </c>
      <c r="H43" s="130">
        <f t="shared" si="27"/>
        <v>1.5246726198023062E-3</v>
      </c>
      <c r="I43" s="56">
        <f t="shared" si="15"/>
        <v>1.2959717268319602E-3</v>
      </c>
      <c r="J43" s="57">
        <v>1006.78</v>
      </c>
      <c r="K43" s="127">
        <f t="shared" si="28"/>
        <v>1.5677013472720547E-2</v>
      </c>
      <c r="L43" s="58">
        <f t="shared" si="16"/>
        <v>2.3515520209080819E-3</v>
      </c>
      <c r="M43" s="146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46">
        <f t="shared" si="10"/>
        <v>1.1843769745889727E-2</v>
      </c>
      <c r="AM43" s="68">
        <f t="shared" si="31"/>
        <v>19762.069060791109</v>
      </c>
      <c r="AN43" s="69">
        <f t="shared" si="32"/>
        <v>6420940.055492837</v>
      </c>
      <c r="AO43" s="69">
        <f t="shared" si="33"/>
        <v>20849250.293856479</v>
      </c>
      <c r="AP43" s="69">
        <f t="shared" si="23"/>
        <v>27289952.418410107</v>
      </c>
      <c r="AQ43" s="70">
        <f t="shared" si="24"/>
        <v>3.8756299179157519E-3</v>
      </c>
    </row>
    <row r="44" spans="1:43" ht="14.25">
      <c r="A44" s="7" t="s">
        <v>37</v>
      </c>
      <c r="B44" s="57">
        <v>4108792</v>
      </c>
      <c r="C44" s="57">
        <v>684339</v>
      </c>
      <c r="D44" s="66">
        <f t="shared" si="25"/>
        <v>0.1665547927468706</v>
      </c>
      <c r="E44" s="67">
        <f t="shared" si="14"/>
        <v>113979.94031360067</v>
      </c>
      <c r="F44" s="146">
        <f t="shared" si="26"/>
        <v>5.9060082100119597E-5</v>
      </c>
      <c r="G44" s="54">
        <v>5447</v>
      </c>
      <c r="H44" s="130">
        <f t="shared" si="27"/>
        <v>1.1705273798538634E-3</v>
      </c>
      <c r="I44" s="56">
        <f t="shared" si="15"/>
        <v>9.9494827287578387E-4</v>
      </c>
      <c r="J44" s="57">
        <v>3872.26</v>
      </c>
      <c r="K44" s="127">
        <f t="shared" si="28"/>
        <v>6.0296660829453175E-2</v>
      </c>
      <c r="L44" s="58">
        <f t="shared" si="16"/>
        <v>9.0444991244179752E-3</v>
      </c>
      <c r="M44" s="146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46">
        <f t="shared" si="10"/>
        <v>9.3940765183880247E-3</v>
      </c>
      <c r="AM44" s="68">
        <f t="shared" si="31"/>
        <v>207933.53138403222</v>
      </c>
      <c r="AN44" s="69">
        <f t="shared" si="32"/>
        <v>17673000.749683134</v>
      </c>
      <c r="AO44" s="69">
        <f t="shared" si="33"/>
        <v>16536918.296599191</v>
      </c>
      <c r="AP44" s="69">
        <f t="shared" si="23"/>
        <v>34417852.577666357</v>
      </c>
      <c r="AQ44" s="70">
        <f t="shared" si="24"/>
        <v>4.8879110199705053E-3</v>
      </c>
    </row>
    <row r="45" spans="1:43" ht="14.25">
      <c r="A45" s="7" t="s">
        <v>38</v>
      </c>
      <c r="B45" s="57">
        <v>53027371</v>
      </c>
      <c r="C45" s="57">
        <v>16186491</v>
      </c>
      <c r="D45" s="66">
        <f t="shared" si="25"/>
        <v>0.30524785020928152</v>
      </c>
      <c r="E45" s="67">
        <f t="shared" si="14"/>
        <v>4940891.5801818836</v>
      </c>
      <c r="F45" s="146">
        <f t="shared" si="26"/>
        <v>2.5601826213494821E-3</v>
      </c>
      <c r="G45" s="54">
        <v>59113</v>
      </c>
      <c r="H45" s="130">
        <f t="shared" si="27"/>
        <v>1.2703026437543865E-2</v>
      </c>
      <c r="I45" s="56">
        <f t="shared" si="15"/>
        <v>1.0797572471912285E-2</v>
      </c>
      <c r="J45" s="57">
        <v>1869.3</v>
      </c>
      <c r="K45" s="127">
        <f t="shared" si="28"/>
        <v>2.9107691138636562E-2</v>
      </c>
      <c r="L45" s="58">
        <f t="shared" si="16"/>
        <v>4.3661536707954845E-3</v>
      </c>
      <c r="M45" s="146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46">
        <f t="shared" si="10"/>
        <v>2.8645154357091869E-2</v>
      </c>
      <c r="AM45" s="68">
        <f t="shared" si="31"/>
        <v>9013665.3136171028</v>
      </c>
      <c r="AN45" s="69">
        <f t="shared" si="32"/>
        <v>26693555.221007816</v>
      </c>
      <c r="AO45" s="69">
        <f t="shared" si="33"/>
        <v>50425667.309551097</v>
      </c>
      <c r="AP45" s="69">
        <f t="shared" si="23"/>
        <v>86132887.844176024</v>
      </c>
      <c r="AQ45" s="70">
        <f t="shared" si="24"/>
        <v>1.2232311435624652E-2</v>
      </c>
    </row>
    <row r="46" spans="1:43" ht="14.25">
      <c r="A46" s="7" t="s">
        <v>39</v>
      </c>
      <c r="B46" s="57">
        <v>1643953678</v>
      </c>
      <c r="C46" s="57">
        <v>1146404960.6099999</v>
      </c>
      <c r="D46" s="66">
        <f t="shared" si="25"/>
        <v>0.69734626708259351</v>
      </c>
      <c r="E46" s="67">
        <f t="shared" si="14"/>
        <v>799441219.84635103</v>
      </c>
      <c r="F46" s="146">
        <f t="shared" si="26"/>
        <v>0.41424011934415189</v>
      </c>
      <c r="G46" s="54">
        <v>1135550</v>
      </c>
      <c r="H46" s="130">
        <f t="shared" si="27"/>
        <v>0.24402283205306677</v>
      </c>
      <c r="I46" s="56">
        <f t="shared" si="15"/>
        <v>0.20741940724510674</v>
      </c>
      <c r="J46" s="57">
        <v>323.60000000000002</v>
      </c>
      <c r="K46" s="127">
        <f t="shared" si="28"/>
        <v>5.0389176977814112E-3</v>
      </c>
      <c r="L46" s="58">
        <f t="shared" si="16"/>
        <v>7.558376546672117E-4</v>
      </c>
      <c r="M46" s="146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46">
        <f t="shared" si="10"/>
        <v>0.13808866567189929</v>
      </c>
      <c r="AM46" s="68">
        <f t="shared" si="31"/>
        <v>1458420100.2320995</v>
      </c>
      <c r="AN46" s="69">
        <f t="shared" si="32"/>
        <v>366462526.62979352</v>
      </c>
      <c r="AO46" s="69">
        <f t="shared" si="33"/>
        <v>243085201.34286147</v>
      </c>
      <c r="AP46" s="69">
        <f t="shared" si="23"/>
        <v>2067967828.2047546</v>
      </c>
      <c r="AQ46" s="70">
        <f t="shared" si="24"/>
        <v>0.29368603731499426</v>
      </c>
    </row>
    <row r="47" spans="1:43" ht="14.25">
      <c r="A47" s="7" t="s">
        <v>40</v>
      </c>
      <c r="B47" s="57">
        <v>1644701</v>
      </c>
      <c r="C47" s="57">
        <v>507232</v>
      </c>
      <c r="D47" s="66">
        <f t="shared" si="25"/>
        <v>0.30840377673510261</v>
      </c>
      <c r="E47" s="67">
        <f t="shared" si="14"/>
        <v>156432.26448089955</v>
      </c>
      <c r="F47" s="146">
        <f t="shared" si="26"/>
        <v>8.1057266374503598E-5</v>
      </c>
      <c r="G47" s="54">
        <v>1034</v>
      </c>
      <c r="H47" s="130">
        <f t="shared" si="27"/>
        <v>2.2220035079289422E-4</v>
      </c>
      <c r="I47" s="56">
        <f t="shared" si="15"/>
        <v>1.8887029817396008E-4</v>
      </c>
      <c r="J47" s="57">
        <v>1172.6600000000001</v>
      </c>
      <c r="K47" s="127">
        <f t="shared" si="28"/>
        <v>1.8260003793202563E-2</v>
      </c>
      <c r="L47" s="58">
        <f t="shared" si="16"/>
        <v>2.7390005689803842E-3</v>
      </c>
      <c r="M47" s="146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46">
        <f t="shared" si="10"/>
        <v>1.0454268753916371E-3</v>
      </c>
      <c r="AM47" s="68">
        <f t="shared" si="31"/>
        <v>285379.27890135074</v>
      </c>
      <c r="AN47" s="69">
        <f t="shared" si="32"/>
        <v>5154094.8403337775</v>
      </c>
      <c r="AO47" s="69">
        <f t="shared" si="33"/>
        <v>1840323.3984288478</v>
      </c>
      <c r="AP47" s="69">
        <f t="shared" si="23"/>
        <v>7279797.5176639762</v>
      </c>
      <c r="AQ47" s="70">
        <f t="shared" si="24"/>
        <v>1.0338530688237472E-3</v>
      </c>
    </row>
    <row r="48" spans="1:43" ht="14.25">
      <c r="A48" s="7" t="s">
        <v>41</v>
      </c>
      <c r="B48" s="57">
        <v>62339071</v>
      </c>
      <c r="C48" s="57">
        <v>13914494.860000001</v>
      </c>
      <c r="D48" s="66">
        <f t="shared" si="25"/>
        <v>0.22320664451351868</v>
      </c>
      <c r="E48" s="67">
        <f t="shared" si="14"/>
        <v>3105807.7078012032</v>
      </c>
      <c r="F48" s="146">
        <f t="shared" si="26"/>
        <v>1.6093117587642357E-3</v>
      </c>
      <c r="G48" s="54">
        <v>20843</v>
      </c>
      <c r="H48" s="130">
        <f t="shared" si="27"/>
        <v>4.4790347307314257E-3</v>
      </c>
      <c r="I48" s="56">
        <f t="shared" si="15"/>
        <v>3.8071795211217117E-3</v>
      </c>
      <c r="J48" s="57">
        <v>308.89</v>
      </c>
      <c r="K48" s="127">
        <f t="shared" si="28"/>
        <v>4.8098618283921504E-3</v>
      </c>
      <c r="L48" s="58">
        <f t="shared" si="16"/>
        <v>7.2147927425882249E-4</v>
      </c>
      <c r="M48" s="146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46">
        <f t="shared" si="10"/>
        <v>7.2872223514353898E-3</v>
      </c>
      <c r="AM48" s="68">
        <f t="shared" si="31"/>
        <v>5665922.9922915678</v>
      </c>
      <c r="AN48" s="69">
        <f t="shared" si="32"/>
        <v>7972051.3608541442</v>
      </c>
      <c r="AO48" s="69">
        <f t="shared" si="33"/>
        <v>12828105.072271338</v>
      </c>
      <c r="AP48" s="69">
        <f t="shared" si="23"/>
        <v>26466079.425417051</v>
      </c>
      <c r="AQ48" s="70">
        <f t="shared" si="24"/>
        <v>3.758626166086099E-3</v>
      </c>
    </row>
    <row r="49" spans="1:43" ht="14.25">
      <c r="A49" s="7" t="s">
        <v>42</v>
      </c>
      <c r="B49" s="57">
        <v>3451857</v>
      </c>
      <c r="C49" s="57">
        <v>745242</v>
      </c>
      <c r="D49" s="66">
        <f t="shared" si="25"/>
        <v>0.21589596556288398</v>
      </c>
      <c r="E49" s="67">
        <f t="shared" si="14"/>
        <v>160894.74116801479</v>
      </c>
      <c r="F49" s="146">
        <f t="shared" si="26"/>
        <v>8.3369552543330854E-5</v>
      </c>
      <c r="G49" s="54">
        <v>5359</v>
      </c>
      <c r="H49" s="130">
        <f t="shared" si="27"/>
        <v>1.1516167117012767E-3</v>
      </c>
      <c r="I49" s="56">
        <f t="shared" si="15"/>
        <v>9.788742049460853E-4</v>
      </c>
      <c r="J49" s="57">
        <v>1341.58</v>
      </c>
      <c r="K49" s="127">
        <f t="shared" si="28"/>
        <v>2.089033128859575E-2</v>
      </c>
      <c r="L49" s="58">
        <f t="shared" si="16"/>
        <v>3.1335496932893623E-3</v>
      </c>
      <c r="M49" s="146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46">
        <f t="shared" si="10"/>
        <v>3.5904404406326856E-3</v>
      </c>
      <c r="AM49" s="68">
        <f t="shared" si="31"/>
        <v>293520.17223501799</v>
      </c>
      <c r="AN49" s="69">
        <f t="shared" si="32"/>
        <v>7239329.7918091863</v>
      </c>
      <c r="AO49" s="69">
        <f t="shared" si="33"/>
        <v>6320453.1173796244</v>
      </c>
      <c r="AP49" s="69">
        <f t="shared" si="23"/>
        <v>13853303.081423828</v>
      </c>
      <c r="AQ49" s="70">
        <f t="shared" si="24"/>
        <v>1.9674008609886985E-3</v>
      </c>
    </row>
    <row r="50" spans="1:43" ht="14.25">
      <c r="A50" s="7" t="s">
        <v>43</v>
      </c>
      <c r="B50" s="57">
        <v>1460042</v>
      </c>
      <c r="C50" s="57">
        <v>536095</v>
      </c>
      <c r="D50" s="66">
        <f t="shared" si="25"/>
        <v>0.36717779351552898</v>
      </c>
      <c r="E50" s="67">
        <f t="shared" si="14"/>
        <v>196842.17921470752</v>
      </c>
      <c r="F50" s="146">
        <f t="shared" si="26"/>
        <v>1.0199615154386833E-4</v>
      </c>
      <c r="G50" s="54">
        <v>2628</v>
      </c>
      <c r="H50" s="130">
        <f t="shared" si="27"/>
        <v>5.6474131710224952E-4</v>
      </c>
      <c r="I50" s="56">
        <f t="shared" si="15"/>
        <v>4.800301195369121E-4</v>
      </c>
      <c r="J50" s="57">
        <v>673.76</v>
      </c>
      <c r="K50" s="127">
        <f t="shared" si="28"/>
        <v>1.0491412818470961E-2</v>
      </c>
      <c r="L50" s="58">
        <f t="shared" si="16"/>
        <v>1.5737119227706442E-3</v>
      </c>
      <c r="M50" s="146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46">
        <f t="shared" si="10"/>
        <v>1.0697237425868811E-2</v>
      </c>
      <c r="AM50" s="68">
        <f t="shared" si="31"/>
        <v>359099.06021032273</v>
      </c>
      <c r="AN50" s="69">
        <f t="shared" si="32"/>
        <v>3615316.9808072438</v>
      </c>
      <c r="AO50" s="69">
        <f t="shared" si="33"/>
        <v>18830945.326520566</v>
      </c>
      <c r="AP50" s="69">
        <f t="shared" si="23"/>
        <v>22805361.367538132</v>
      </c>
      <c r="AQ50" s="70">
        <f t="shared" si="24"/>
        <v>3.2387429428160255E-3</v>
      </c>
    </row>
    <row r="51" spans="1:43" ht="14.25">
      <c r="A51" s="7" t="s">
        <v>44</v>
      </c>
      <c r="B51" s="57">
        <v>17855109</v>
      </c>
      <c r="C51" s="57">
        <v>6777223</v>
      </c>
      <c r="D51" s="66">
        <f t="shared" si="25"/>
        <v>0.37956771924495114</v>
      </c>
      <c r="E51" s="67">
        <f t="shared" si="14"/>
        <v>2572415.0769244255</v>
      </c>
      <c r="F51" s="146">
        <f t="shared" si="26"/>
        <v>1.3329279276751238E-3</v>
      </c>
      <c r="G51" s="54">
        <v>34671</v>
      </c>
      <c r="H51" s="130">
        <f t="shared" si="27"/>
        <v>7.4505883581628971E-3</v>
      </c>
      <c r="I51" s="56">
        <f t="shared" si="15"/>
        <v>6.3330001044384623E-3</v>
      </c>
      <c r="J51" s="57">
        <v>1542.15</v>
      </c>
      <c r="K51" s="127">
        <f t="shared" si="28"/>
        <v>2.4013494831995066E-2</v>
      </c>
      <c r="L51" s="58">
        <f t="shared" si="16"/>
        <v>3.6020242247992596E-3</v>
      </c>
      <c r="M51" s="146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46">
        <f t="shared" si="10"/>
        <v>1.0231743355373026E-2</v>
      </c>
      <c r="AM51" s="68">
        <f t="shared" si="31"/>
        <v>4692855.1608181242</v>
      </c>
      <c r="AN51" s="69">
        <f t="shared" si="32"/>
        <v>17489178.982706595</v>
      </c>
      <c r="AO51" s="69">
        <f t="shared" si="33"/>
        <v>18011510.079610199</v>
      </c>
      <c r="AP51" s="69">
        <f t="shared" si="23"/>
        <v>40193544.22313492</v>
      </c>
      <c r="AQ51" s="70">
        <f t="shared" si="24"/>
        <v>5.708155884990249E-3</v>
      </c>
    </row>
    <row r="52" spans="1:43" ht="14.25">
      <c r="A52" s="7" t="s">
        <v>45</v>
      </c>
      <c r="B52" s="57">
        <v>281026895</v>
      </c>
      <c r="C52" s="57">
        <v>21565896.16</v>
      </c>
      <c r="D52" s="66">
        <f t="shared" si="25"/>
        <v>7.6739616540972E-2</v>
      </c>
      <c r="E52" s="67">
        <f t="shared" si="14"/>
        <v>1654958.6016808206</v>
      </c>
      <c r="F52" s="146">
        <f t="shared" si="26"/>
        <v>8.5753677900378151E-4</v>
      </c>
      <c r="G52" s="54">
        <v>32660</v>
      </c>
      <c r="H52" s="130">
        <f t="shared" si="27"/>
        <v>7.018436612085034E-3</v>
      </c>
      <c r="I52" s="56">
        <f t="shared" si="15"/>
        <v>5.9656711202722788E-3</v>
      </c>
      <c r="J52" s="57">
        <v>1658.08</v>
      </c>
      <c r="K52" s="127">
        <f t="shared" si="28"/>
        <v>2.5818691768656987E-2</v>
      </c>
      <c r="L52" s="58">
        <f t="shared" si="16"/>
        <v>3.8728037652985478E-3</v>
      </c>
      <c r="M52" s="146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46">
        <f t="shared" si="10"/>
        <v>1.782762420039443E-2</v>
      </c>
      <c r="AM52" s="68">
        <f t="shared" si="31"/>
        <v>3019139.9065052029</v>
      </c>
      <c r="AN52" s="69">
        <f t="shared" si="32"/>
        <v>17319217.597106181</v>
      </c>
      <c r="AO52" s="69">
        <f t="shared" si="33"/>
        <v>31382963.96110107</v>
      </c>
      <c r="AP52" s="69">
        <f t="shared" si="23"/>
        <v>51721321.464712456</v>
      </c>
      <c r="AQ52" s="70">
        <f t="shared" si="24"/>
        <v>7.345293160993205E-3</v>
      </c>
    </row>
    <row r="53" spans="1:43" ht="14.25">
      <c r="A53" s="7" t="s">
        <v>46</v>
      </c>
      <c r="B53" s="57">
        <v>546007792</v>
      </c>
      <c r="C53" s="57">
        <v>273934217.07000005</v>
      </c>
      <c r="D53" s="66">
        <f t="shared" si="25"/>
        <v>0.50170386042769155</v>
      </c>
      <c r="E53" s="67">
        <f t="shared" si="14"/>
        <v>137433854.20725626</v>
      </c>
      <c r="F53" s="146">
        <f t="shared" si="26"/>
        <v>7.1213010732274235E-2</v>
      </c>
      <c r="G53" s="54">
        <v>443273</v>
      </c>
      <c r="H53" s="130">
        <f t="shared" si="27"/>
        <v>9.5256688681836177E-2</v>
      </c>
      <c r="I53" s="56">
        <f t="shared" si="15"/>
        <v>8.0968185379560742E-2</v>
      </c>
      <c r="J53" s="57">
        <v>60.1</v>
      </c>
      <c r="K53" s="127">
        <f t="shared" si="28"/>
        <v>9.3584349084259205E-4</v>
      </c>
      <c r="L53" s="58">
        <f t="shared" si="16"/>
        <v>1.403765236263888E-4</v>
      </c>
      <c r="M53" s="146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46">
        <f t="shared" si="10"/>
        <v>3.4836648133901124E-2</v>
      </c>
      <c r="AM53" s="68">
        <f t="shared" si="31"/>
        <v>250720491.32862249</v>
      </c>
      <c r="AN53" s="69">
        <f t="shared" si="32"/>
        <v>142779937.83872446</v>
      </c>
      <c r="AO53" s="69">
        <f t="shared" si="33"/>
        <v>61324900.088907495</v>
      </c>
      <c r="AP53" s="69">
        <f t="shared" si="23"/>
        <v>454825329.25625443</v>
      </c>
      <c r="AQ53" s="70">
        <f t="shared" si="24"/>
        <v>6.4592807875409178E-2</v>
      </c>
    </row>
    <row r="54" spans="1:43" ht="14.25">
      <c r="A54" s="7" t="s">
        <v>47</v>
      </c>
      <c r="B54" s="57">
        <v>802588968</v>
      </c>
      <c r="C54" s="57">
        <v>648216317.71000004</v>
      </c>
      <c r="D54" s="66">
        <f t="shared" si="25"/>
        <v>0.80765665060823522</v>
      </c>
      <c r="E54" s="67">
        <f t="shared" si="14"/>
        <v>523536220.03126228</v>
      </c>
      <c r="F54" s="146">
        <f t="shared" si="26"/>
        <v>0.27127661281765986</v>
      </c>
      <c r="G54" s="54">
        <v>122659</v>
      </c>
      <c r="H54" s="130">
        <f t="shared" si="27"/>
        <v>2.6358677783274286E-2</v>
      </c>
      <c r="I54" s="56">
        <f t="shared" si="15"/>
        <v>2.2404876115783144E-2</v>
      </c>
      <c r="J54" s="57">
        <v>72.010000000000005</v>
      </c>
      <c r="K54" s="127">
        <f t="shared" si="28"/>
        <v>1.1212993307084037E-3</v>
      </c>
      <c r="L54" s="58">
        <f t="shared" si="16"/>
        <v>1.6819489960626053E-4</v>
      </c>
      <c r="M54" s="146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46">
        <f t="shared" si="10"/>
        <v>1.4535275481205024E-2</v>
      </c>
      <c r="AM54" s="68">
        <f t="shared" si="31"/>
        <v>955086787.54377496</v>
      </c>
      <c r="AN54" s="69">
        <f t="shared" si="32"/>
        <v>39736639.397619091</v>
      </c>
      <c r="AO54" s="69">
        <f t="shared" si="33"/>
        <v>25587258.372949149</v>
      </c>
      <c r="AP54" s="69">
        <f t="shared" si="23"/>
        <v>1020410685.3143432</v>
      </c>
      <c r="AQ54" s="70">
        <f t="shared" si="24"/>
        <v>0.14491539303297854</v>
      </c>
    </row>
    <row r="55" spans="1:43" ht="14.25">
      <c r="A55" s="7" t="s">
        <v>48</v>
      </c>
      <c r="B55" s="57">
        <v>247515007</v>
      </c>
      <c r="C55" s="57">
        <v>121128581.79000001</v>
      </c>
      <c r="D55" s="66">
        <f t="shared" si="25"/>
        <v>0.48937873811425103</v>
      </c>
      <c r="E55" s="67">
        <f t="shared" si="14"/>
        <v>59277752.505959049</v>
      </c>
      <c r="F55" s="146">
        <f t="shared" si="26"/>
        <v>3.0715483093605028E-2</v>
      </c>
      <c r="G55" s="54">
        <v>268955</v>
      </c>
      <c r="H55" s="130">
        <f t="shared" si="27"/>
        <v>5.7796804011124629E-2</v>
      </c>
      <c r="I55" s="56">
        <f t="shared" si="15"/>
        <v>4.9127283409455935E-2</v>
      </c>
      <c r="J55" s="57">
        <v>885.01</v>
      </c>
      <c r="K55" s="127">
        <f t="shared" si="28"/>
        <v>1.3780879331624E-2</v>
      </c>
      <c r="L55" s="58">
        <f t="shared" si="16"/>
        <v>2.0671318997435998E-3</v>
      </c>
      <c r="M55" s="146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46">
        <f t="shared" si="10"/>
        <v>3.6978618665828682E-2</v>
      </c>
      <c r="AM55" s="68">
        <f t="shared" si="31"/>
        <v>108140365.55169128</v>
      </c>
      <c r="AN55" s="69">
        <f t="shared" si="32"/>
        <v>90120392.521102369</v>
      </c>
      <c r="AO55" s="69">
        <f t="shared" si="33"/>
        <v>65095530.614523791</v>
      </c>
      <c r="AP55" s="69">
        <f t="shared" si="23"/>
        <v>263356288.68731746</v>
      </c>
      <c r="AQ55" s="70">
        <f t="shared" si="24"/>
        <v>3.7401000040559573E-2</v>
      </c>
    </row>
    <row r="56" spans="1:43" ht="14.25">
      <c r="A56" s="7" t="s">
        <v>49</v>
      </c>
      <c r="B56" s="57">
        <v>115569186</v>
      </c>
      <c r="C56" s="57">
        <v>61393149</v>
      </c>
      <c r="D56" s="66">
        <f t="shared" si="25"/>
        <v>0.53122420538637349</v>
      </c>
      <c r="E56" s="67">
        <f t="shared" si="14"/>
        <v>32613526.793692231</v>
      </c>
      <c r="F56" s="146">
        <f t="shared" si="26"/>
        <v>1.6899092636040575E-2</v>
      </c>
      <c r="G56" s="54">
        <v>40469</v>
      </c>
      <c r="H56" s="130">
        <f t="shared" si="27"/>
        <v>8.6965435166708287E-3</v>
      </c>
      <c r="I56" s="56">
        <f t="shared" si="15"/>
        <v>7.3920619891702042E-3</v>
      </c>
      <c r="J56" s="57">
        <v>746.48</v>
      </c>
      <c r="K56" s="127">
        <f t="shared" si="28"/>
        <v>1.1623767870951384E-2</v>
      </c>
      <c r="L56" s="58">
        <f t="shared" si="16"/>
        <v>1.7435651806427075E-3</v>
      </c>
      <c r="M56" s="146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46">
        <f t="shared" si="10"/>
        <v>1.1014773725219315E-2</v>
      </c>
      <c r="AM56" s="68">
        <f t="shared" si="31"/>
        <v>59496835.83305914</v>
      </c>
      <c r="AN56" s="69">
        <f t="shared" si="32"/>
        <v>16081955.453489488</v>
      </c>
      <c r="AO56" s="69">
        <f t="shared" si="33"/>
        <v>19389922.233754106</v>
      </c>
      <c r="AP56" s="69">
        <f t="shared" si="23"/>
        <v>94968713.520302743</v>
      </c>
      <c r="AQ56" s="70">
        <f t="shared" si="24"/>
        <v>1.3487146541778345E-2</v>
      </c>
    </row>
    <row r="57" spans="1:43" ht="14.25">
      <c r="A57" s="7" t="s">
        <v>50</v>
      </c>
      <c r="B57" s="57">
        <v>4428119</v>
      </c>
      <c r="C57" s="57">
        <v>1339229</v>
      </c>
      <c r="D57" s="66">
        <f t="shared" si="25"/>
        <v>0.30243744578680021</v>
      </c>
      <c r="E57" s="67">
        <f t="shared" si="14"/>
        <v>405032.99808361067</v>
      </c>
      <c r="F57" s="146">
        <f t="shared" si="26"/>
        <v>2.0987273773138851E-4</v>
      </c>
      <c r="G57" s="54">
        <v>1971</v>
      </c>
      <c r="H57" s="130">
        <f t="shared" si="27"/>
        <v>4.2355598782668714E-4</v>
      </c>
      <c r="I57" s="56">
        <f t="shared" si="15"/>
        <v>3.6002258965268404E-4</v>
      </c>
      <c r="J57" s="57">
        <v>1766.28</v>
      </c>
      <c r="K57" s="127">
        <f t="shared" si="28"/>
        <v>2.7503521480955966E-2</v>
      </c>
      <c r="L57" s="58">
        <f t="shared" si="16"/>
        <v>4.1255282221433947E-3</v>
      </c>
      <c r="M57" s="146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46">
        <f t="shared" si="10"/>
        <v>2.2429611655747409E-3</v>
      </c>
      <c r="AM57" s="68">
        <f t="shared" si="31"/>
        <v>738901.4364007134</v>
      </c>
      <c r="AN57" s="69">
        <f t="shared" si="32"/>
        <v>7896165.9663641267</v>
      </c>
      <c r="AO57" s="69">
        <f t="shared" si="33"/>
        <v>3948409.9863303136</v>
      </c>
      <c r="AP57" s="69">
        <f t="shared" si="23"/>
        <v>12583477.389095154</v>
      </c>
      <c r="AQ57" s="70">
        <f t="shared" si="24"/>
        <v>1.787064363208399E-3</v>
      </c>
    </row>
    <row r="58" spans="1:43" ht="14.25">
      <c r="A58" s="7" t="s">
        <v>51</v>
      </c>
      <c r="B58" s="57">
        <v>2813893</v>
      </c>
      <c r="C58" s="57">
        <v>482832</v>
      </c>
      <c r="D58" s="66">
        <f t="shared" si="25"/>
        <v>0.17158861406599327</v>
      </c>
      <c r="E58" s="67">
        <f t="shared" si="14"/>
        <v>82848.473706711666</v>
      </c>
      <c r="F58" s="146">
        <f t="shared" si="26"/>
        <v>4.2928936842092102E-5</v>
      </c>
      <c r="G58" s="54">
        <v>4113</v>
      </c>
      <c r="H58" s="130">
        <f t="shared" si="27"/>
        <v>8.8385884217715089E-4</v>
      </c>
      <c r="I58" s="56">
        <f t="shared" si="15"/>
        <v>7.5128001585057823E-4</v>
      </c>
      <c r="J58" s="57">
        <v>879.68</v>
      </c>
      <c r="K58" s="127">
        <f t="shared" si="28"/>
        <v>1.3697883561138291E-2</v>
      </c>
      <c r="L58" s="58">
        <f t="shared" si="16"/>
        <v>2.0546825341707436E-3</v>
      </c>
      <c r="M58" s="146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46">
        <f t="shared" si="10"/>
        <v>2.0987952321394206E-3</v>
      </c>
      <c r="AM58" s="68">
        <f t="shared" si="31"/>
        <v>151140.41699105967</v>
      </c>
      <c r="AN58" s="69">
        <f t="shared" si="32"/>
        <v>4939492.8114745719</v>
      </c>
      <c r="AO58" s="69">
        <f t="shared" si="33"/>
        <v>3694626.6306480095</v>
      </c>
      <c r="AP58" s="69">
        <f t="shared" si="23"/>
        <v>8785259.8591136411</v>
      </c>
      <c r="AQ58" s="70">
        <f t="shared" si="24"/>
        <v>1.2476539139612316E-3</v>
      </c>
    </row>
    <row r="59" spans="1:43" ht="15.75" thickBot="1">
      <c r="A59" s="11" t="s">
        <v>52</v>
      </c>
      <c r="B59" s="150">
        <f>SUM(B8:B58)</f>
        <v>5898005919</v>
      </c>
      <c r="C59" s="150">
        <f>SUM(C8:C58)</f>
        <v>3135538344.1599998</v>
      </c>
      <c r="D59" s="85">
        <f t="shared" si="25"/>
        <v>0.53162685613100003</v>
      </c>
      <c r="E59" s="86">
        <f t="shared" ref="E59:J59" si="34">SUM(E8:E58)</f>
        <v>1929898101.400876</v>
      </c>
      <c r="F59" s="147">
        <f t="shared" si="34"/>
        <v>1.0000000000000002</v>
      </c>
      <c r="G59" s="71">
        <f t="shared" si="34"/>
        <v>4653458</v>
      </c>
      <c r="H59" s="131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28">
        <f t="shared" si="28"/>
        <v>1</v>
      </c>
      <c r="L59" s="75">
        <f>SUM(L8:L58)</f>
        <v>0.15</v>
      </c>
      <c r="M59" s="147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47">
        <f>SUM(AK8:AK58)</f>
        <v>1.0000000000000002</v>
      </c>
      <c r="AM59" s="87">
        <f>SUM(AM8:AM58)</f>
        <v>3520711857.9947109</v>
      </c>
      <c r="AN59" s="88">
        <f>SUM(AN8:AN58)</f>
        <v>1760355928.9973547</v>
      </c>
      <c r="AO59" s="88">
        <f>SUM(AO8:AO58)</f>
        <v>1760355928.997355</v>
      </c>
      <c r="AP59" s="88">
        <f>SUM(AP8:AP58)</f>
        <v>7041423715.9894209</v>
      </c>
      <c r="AQ59" s="89">
        <f>SUM(AQ8:AQ58)</f>
        <v>1.0000000000000002</v>
      </c>
    </row>
    <row r="60" spans="1:43" ht="13.5" thickTop="1">
      <c r="K60" s="91"/>
      <c r="V60" s="93"/>
    </row>
    <row r="61" spans="1:43" ht="65.25" customHeight="1">
      <c r="B61" s="219" t="s">
        <v>164</v>
      </c>
      <c r="C61" s="219"/>
      <c r="D61" s="219"/>
      <c r="E61" s="219"/>
      <c r="F61" s="219"/>
      <c r="K61" s="91"/>
      <c r="V61" s="93"/>
    </row>
    <row r="62" spans="1:43" s="22" customFormat="1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>
      <c r="V63" s="93"/>
    </row>
    <row r="64" spans="1:43">
      <c r="V64" s="93"/>
    </row>
    <row r="65" spans="9:38">
      <c r="V65" s="93"/>
    </row>
    <row r="66" spans="9:38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Z3:AE3"/>
    <mergeCell ref="AF3:AK3"/>
  </mergeCells>
  <phoneticPr fontId="0" type="noConversion"/>
  <printOptions horizontalCentered="1"/>
  <pageMargins left="0.27559055118110237" right="0.19685039370078741" top="0.39370078740157483" bottom="0.23622047244094491" header="0.23622047244094491" footer="0.23622047244094491"/>
  <pageSetup scale="85" orientation="portrait" r:id="rId1"/>
  <headerFooter alignWithMargins="0">
    <oddHeader>&amp;LANEXO II</oddHeader>
  </headerFooter>
  <colBreaks count="2" manualBreakCount="2">
    <brk id="6" max="1048575" man="1"/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07" customFormat="1" ht="51" customHeight="1">
      <c r="A1" s="222" t="s">
        <v>177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6.25" customHeight="1"/>
    <row r="3" spans="1:14" ht="37.5" customHeight="1" thickBot="1">
      <c r="B3" s="224" t="s">
        <v>128</v>
      </c>
      <c r="C3" s="225"/>
      <c r="E3" s="226" t="s">
        <v>130</v>
      </c>
      <c r="F3" s="226"/>
      <c r="H3" s="140" t="s">
        <v>129</v>
      </c>
    </row>
    <row r="4" spans="1:14" ht="39" customHeight="1" thickBot="1">
      <c r="A4" s="19" t="s">
        <v>0</v>
      </c>
      <c r="B4" s="19" t="s">
        <v>172</v>
      </c>
      <c r="C4" s="144" t="s">
        <v>116</v>
      </c>
      <c r="E4" s="97" t="s">
        <v>180</v>
      </c>
      <c r="F4" s="144" t="s">
        <v>117</v>
      </c>
      <c r="H4" s="144" t="s">
        <v>123</v>
      </c>
      <c r="J4" s="151" t="s">
        <v>120</v>
      </c>
      <c r="K4" s="151" t="s">
        <v>121</v>
      </c>
      <c r="L4" s="151" t="s">
        <v>122</v>
      </c>
      <c r="M4" s="151" t="s">
        <v>178</v>
      </c>
      <c r="N4" s="152" t="s">
        <v>115</v>
      </c>
    </row>
    <row r="5" spans="1:14">
      <c r="A5" s="113"/>
      <c r="B5" s="110"/>
      <c r="C5" s="116"/>
      <c r="D5" s="125"/>
      <c r="E5" s="132"/>
      <c r="F5" s="116"/>
      <c r="G5" s="125"/>
      <c r="H5" s="116"/>
      <c r="I5" s="125"/>
      <c r="J5" s="118" t="s">
        <v>131</v>
      </c>
      <c r="K5" s="118" t="s">
        <v>131</v>
      </c>
      <c r="L5" s="118" t="s">
        <v>131</v>
      </c>
      <c r="M5" s="118" t="s">
        <v>131</v>
      </c>
      <c r="N5" s="133"/>
    </row>
    <row r="6" spans="1:14" s="28" customFormat="1" ht="11.25">
      <c r="A6" s="98"/>
      <c r="B6" s="119" t="s">
        <v>57</v>
      </c>
      <c r="C6" s="134" t="s">
        <v>75</v>
      </c>
      <c r="D6" s="27"/>
      <c r="E6" s="99" t="s">
        <v>56</v>
      </c>
      <c r="F6" s="134" t="s">
        <v>76</v>
      </c>
      <c r="G6" s="27"/>
      <c r="H6" s="122" t="s">
        <v>72</v>
      </c>
      <c r="I6" s="27"/>
      <c r="J6" s="153">
        <f>+M6*0.35</f>
        <v>84126441.909999982</v>
      </c>
      <c r="K6" s="153">
        <f>+M6*0.35</f>
        <v>84126441.909999982</v>
      </c>
      <c r="L6" s="153">
        <f>+M6*0.3</f>
        <v>72108378.779999986</v>
      </c>
      <c r="M6" s="153">
        <v>240361262.59999996</v>
      </c>
      <c r="N6" s="154"/>
    </row>
    <row r="7" spans="1:14" s="36" customFormat="1" ht="23.25" customHeight="1" thickBot="1">
      <c r="A7" s="29"/>
      <c r="B7" s="29"/>
      <c r="C7" s="100"/>
      <c r="D7" s="30"/>
      <c r="E7" s="101"/>
      <c r="F7" s="102"/>
      <c r="G7" s="30"/>
      <c r="H7" s="32"/>
      <c r="I7" s="30"/>
      <c r="J7" s="153" t="s">
        <v>118</v>
      </c>
      <c r="K7" s="153" t="s">
        <v>71</v>
      </c>
      <c r="L7" s="153" t="s">
        <v>119</v>
      </c>
      <c r="M7" s="155" t="s">
        <v>133</v>
      </c>
      <c r="N7" s="156" t="s">
        <v>73</v>
      </c>
    </row>
    <row r="8" spans="1:14" ht="13.5" thickTop="1">
      <c r="A8" s="5" t="s">
        <v>1</v>
      </c>
      <c r="B8" s="157">
        <v>2639</v>
      </c>
      <c r="C8" s="145">
        <f t="shared" ref="C8:C58" si="0">+B8/$B$59</f>
        <v>5.1547962458863201E-4</v>
      </c>
      <c r="E8" s="103">
        <v>2963</v>
      </c>
      <c r="F8" s="145">
        <f t="shared" ref="F8:F59" si="1">(E8/E$59)</f>
        <v>5.6657472837731736E-4</v>
      </c>
      <c r="H8" s="158">
        <f>+'COEF Art 14 F I'!AQ8</f>
        <v>4.6304225250970931E-4</v>
      </c>
      <c r="J8" s="159">
        <f t="shared" ref="J8:J39" si="2">+C8*J$6</f>
        <v>43365.466693744151</v>
      </c>
      <c r="K8" s="160">
        <f t="shared" ref="K8:K39" si="3">+F8*K$6</f>
        <v>47663.915974508411</v>
      </c>
      <c r="L8" s="160">
        <f t="shared" ref="L8:L39" si="4">+H8*L$6</f>
        <v>33389.226135114521</v>
      </c>
      <c r="M8" s="160">
        <f>SUM(J8:L8)</f>
        <v>124418.6088033671</v>
      </c>
      <c r="N8" s="161">
        <f>+M8/M$59</f>
        <v>5.1763169929099518E-4</v>
      </c>
    </row>
    <row r="9" spans="1:14">
      <c r="A9" s="7" t="s">
        <v>2</v>
      </c>
      <c r="B9" s="162">
        <v>2439</v>
      </c>
      <c r="C9" s="146">
        <f t="shared" si="0"/>
        <v>4.7641334004231659E-4</v>
      </c>
      <c r="E9" s="104">
        <v>3471</v>
      </c>
      <c r="F9" s="146">
        <f t="shared" si="1"/>
        <v>6.6371275133232145E-4</v>
      </c>
      <c r="H9" s="163">
        <f>+'COEF Art 14 F I'!AQ9</f>
        <v>2.50562316439466E-3</v>
      </c>
      <c r="J9" s="164">
        <f t="shared" si="2"/>
        <v>40078.959176219018</v>
      </c>
      <c r="K9" s="165">
        <f t="shared" si="3"/>
        <v>55835.792219884803</v>
      </c>
      <c r="L9" s="165">
        <f t="shared" si="4"/>
        <v>180676.42421811231</v>
      </c>
      <c r="M9" s="165">
        <f t="shared" ref="M9:M58" si="5">SUM(J9:L9)</f>
        <v>276591.17561421613</v>
      </c>
      <c r="N9" s="166">
        <f t="shared" ref="N9:N58" si="6">+M9/M$59</f>
        <v>1.1507310812995213E-3</v>
      </c>
    </row>
    <row r="10" spans="1:14">
      <c r="A10" s="7" t="s">
        <v>3</v>
      </c>
      <c r="B10" s="162">
        <v>1292</v>
      </c>
      <c r="C10" s="146">
        <f t="shared" si="0"/>
        <v>2.5236819816919762E-4</v>
      </c>
      <c r="E10" s="104">
        <v>1250</v>
      </c>
      <c r="F10" s="146">
        <f t="shared" si="1"/>
        <v>2.3902072577510855E-4</v>
      </c>
      <c r="H10" s="163">
        <f>+'COEF Art 14 F I'!AQ10</f>
        <v>2.6599844375749314E-3</v>
      </c>
      <c r="J10" s="164">
        <f t="shared" si="2"/>
        <v>21230.838563212368</v>
      </c>
      <c r="K10" s="165">
        <f t="shared" si="3"/>
        <v>20107.963202205705</v>
      </c>
      <c r="L10" s="165">
        <f t="shared" si="4"/>
        <v>191807.16537355838</v>
      </c>
      <c r="M10" s="165">
        <f t="shared" si="5"/>
        <v>233145.96713897644</v>
      </c>
      <c r="N10" s="166">
        <f t="shared" si="6"/>
        <v>9.6998145465298645E-4</v>
      </c>
    </row>
    <row r="11" spans="1:14" ht="13.5" customHeight="1">
      <c r="A11" s="7" t="s">
        <v>4</v>
      </c>
      <c r="B11" s="162">
        <v>34353</v>
      </c>
      <c r="C11" s="146">
        <f t="shared" si="0"/>
        <v>6.7102203650978689E-3</v>
      </c>
      <c r="E11" s="104">
        <v>36097</v>
      </c>
      <c r="F11" s="146">
        <f t="shared" si="1"/>
        <v>6.9023449106432747E-3</v>
      </c>
      <c r="H11" s="163">
        <f>+'COEF Art 14 F I'!AQ11</f>
        <v>7.0385242248446975E-3</v>
      </c>
      <c r="J11" s="164">
        <f t="shared" si="2"/>
        <v>564506.96374770475</v>
      </c>
      <c r="K11" s="165">
        <f t="shared" si="3"/>
        <v>580669.71816801548</v>
      </c>
      <c r="L11" s="165">
        <f t="shared" si="4"/>
        <v>507536.57085730723</v>
      </c>
      <c r="M11" s="165">
        <f t="shared" si="5"/>
        <v>1652713.2527730274</v>
      </c>
      <c r="N11" s="166">
        <f t="shared" si="6"/>
        <v>6.8759551139628092E-3</v>
      </c>
    </row>
    <row r="12" spans="1:14">
      <c r="A12" s="7" t="s">
        <v>5</v>
      </c>
      <c r="B12" s="162">
        <v>18194</v>
      </c>
      <c r="C12" s="146">
        <f t="shared" si="0"/>
        <v>3.5538599051783142E-3</v>
      </c>
      <c r="E12" s="104">
        <v>19587</v>
      </c>
      <c r="F12" s="146">
        <f t="shared" si="1"/>
        <v>3.7453591646056409E-3</v>
      </c>
      <c r="H12" s="163">
        <f>+'COEF Art 14 F I'!AQ12</f>
        <v>7.5289266817328638E-3</v>
      </c>
      <c r="J12" s="164">
        <f t="shared" si="2"/>
        <v>298973.5888692615</v>
      </c>
      <c r="K12" s="165">
        <f t="shared" si="3"/>
        <v>315083.74019328249</v>
      </c>
      <c r="L12" s="165">
        <f t="shared" si="4"/>
        <v>542898.69697324175</v>
      </c>
      <c r="M12" s="165">
        <f t="shared" si="5"/>
        <v>1156956.0260357857</v>
      </c>
      <c r="N12" s="166">
        <f t="shared" si="6"/>
        <v>4.8134046789442431E-3</v>
      </c>
    </row>
    <row r="13" spans="1:14">
      <c r="A13" s="7" t="s">
        <v>6</v>
      </c>
      <c r="B13" s="162">
        <v>597207</v>
      </c>
      <c r="C13" s="146">
        <f t="shared" si="0"/>
        <v>0.11665329297525698</v>
      </c>
      <c r="E13" s="104">
        <v>625188</v>
      </c>
      <c r="F13" s="146">
        <f t="shared" si="1"/>
        <v>0.11954631160471085</v>
      </c>
      <c r="H13" s="163">
        <f>+'COEF Art 14 F I'!AQ13</f>
        <v>6.8690227649733621E-2</v>
      </c>
      <c r="J13" s="164">
        <f t="shared" si="2"/>
        <v>9813626.4750931654</v>
      </c>
      <c r="K13" s="165">
        <f t="shared" si="3"/>
        <v>10057005.838768464</v>
      </c>
      <c r="L13" s="165">
        <f t="shared" si="4"/>
        <v>4953140.9538514204</v>
      </c>
      <c r="M13" s="165">
        <f t="shared" si="5"/>
        <v>24823773.267713051</v>
      </c>
      <c r="N13" s="166">
        <f t="shared" si="6"/>
        <v>0.10327692989790883</v>
      </c>
    </row>
    <row r="14" spans="1:14">
      <c r="A14" s="7" t="s">
        <v>7</v>
      </c>
      <c r="B14" s="162">
        <v>16152</v>
      </c>
      <c r="C14" s="146">
        <f t="shared" si="0"/>
        <v>3.1549931399604335E-3</v>
      </c>
      <c r="E14" s="104">
        <v>16245</v>
      </c>
      <c r="F14" s="146">
        <f t="shared" si="1"/>
        <v>3.1063133521733108E-3</v>
      </c>
      <c r="H14" s="163">
        <f>+'COEF Art 14 F I'!AQ14</f>
        <v>1.0536503035386917E-2</v>
      </c>
      <c r="J14" s="164">
        <f t="shared" si="2"/>
        <v>265418.34711532987</v>
      </c>
      <c r="K14" s="165">
        <f t="shared" si="3"/>
        <v>261323.08977586534</v>
      </c>
      <c r="L14" s="165">
        <f t="shared" si="4"/>
        <v>759770.15189229941</v>
      </c>
      <c r="M14" s="165">
        <f t="shared" si="5"/>
        <v>1286511.5887834947</v>
      </c>
      <c r="N14" s="166">
        <f t="shared" si="6"/>
        <v>5.3524081828628858E-3</v>
      </c>
    </row>
    <row r="15" spans="1:14">
      <c r="A15" s="7" t="s">
        <v>8</v>
      </c>
      <c r="B15" s="162">
        <v>3977</v>
      </c>
      <c r="C15" s="146">
        <f t="shared" si="0"/>
        <v>7.7683306820348224E-4</v>
      </c>
      <c r="E15" s="104">
        <v>4171</v>
      </c>
      <c r="F15" s="146">
        <f t="shared" si="1"/>
        <v>7.9756435776638223E-4</v>
      </c>
      <c r="H15" s="163">
        <f>+'COEF Art 14 F I'!AQ15</f>
        <v>1.3592437355670803E-3</v>
      </c>
      <c r="J15" s="164">
        <f t="shared" si="2"/>
        <v>65352.201985987303</v>
      </c>
      <c r="K15" s="165">
        <f t="shared" si="3"/>
        <v>67096.251613119995</v>
      </c>
      <c r="L15" s="165">
        <f t="shared" si="4"/>
        <v>98012.862138613171</v>
      </c>
      <c r="M15" s="165">
        <f t="shared" si="5"/>
        <v>230461.31573772046</v>
      </c>
      <c r="N15" s="166">
        <f t="shared" si="6"/>
        <v>9.5881221975957661E-4</v>
      </c>
    </row>
    <row r="16" spans="1:14">
      <c r="A16" s="7" t="s">
        <v>9</v>
      </c>
      <c r="B16" s="162">
        <v>95534</v>
      </c>
      <c r="C16" s="146">
        <f t="shared" si="0"/>
        <v>1.8660792139238488E-2</v>
      </c>
      <c r="E16" s="104">
        <v>99323</v>
      </c>
      <c r="F16" s="146">
        <f t="shared" si="1"/>
        <v>1.8992204436928884E-2</v>
      </c>
      <c r="H16" s="163">
        <f>+'COEF Art 14 F I'!AQ16</f>
        <v>1.3099496177888279E-2</v>
      </c>
      <c r="J16" s="164">
        <f t="shared" si="2"/>
        <v>1569866.045896231</v>
      </c>
      <c r="K16" s="165">
        <f t="shared" si="3"/>
        <v>1597746.5833061417</v>
      </c>
      <c r="L16" s="165">
        <f t="shared" si="4"/>
        <v>944583.43222233013</v>
      </c>
      <c r="M16" s="165">
        <f t="shared" si="5"/>
        <v>4112196.0614247024</v>
      </c>
      <c r="N16" s="166">
        <f t="shared" si="6"/>
        <v>1.7108397655025063E-2</v>
      </c>
    </row>
    <row r="17" spans="1:14">
      <c r="A17" s="7" t="s">
        <v>10</v>
      </c>
      <c r="B17" s="162">
        <v>38306</v>
      </c>
      <c r="C17" s="146">
        <f t="shared" si="0"/>
        <v>7.4823654791557935E-3</v>
      </c>
      <c r="E17" s="104">
        <v>22654</v>
      </c>
      <c r="F17" s="146">
        <f t="shared" si="1"/>
        <v>4.3318204173674471E-3</v>
      </c>
      <c r="H17" s="163">
        <f>+'COEF Art 14 F I'!AQ17</f>
        <v>1.9963753833584759E-3</v>
      </c>
      <c r="J17" s="164">
        <f t="shared" si="2"/>
        <v>629464.78483158909</v>
      </c>
      <c r="K17" s="165">
        <f t="shared" si="3"/>
        <v>364420.63870621443</v>
      </c>
      <c r="L17" s="165">
        <f t="shared" si="4"/>
        <v>143955.39233028065</v>
      </c>
      <c r="M17" s="165">
        <f t="shared" si="5"/>
        <v>1137840.8158680843</v>
      </c>
      <c r="N17" s="166">
        <f t="shared" si="6"/>
        <v>4.7338776787906774E-3</v>
      </c>
    </row>
    <row r="18" spans="1:14">
      <c r="A18" s="7" t="s">
        <v>11</v>
      </c>
      <c r="B18" s="162">
        <v>7757</v>
      </c>
      <c r="C18" s="146">
        <f t="shared" si="0"/>
        <v>1.5151858461288437E-3</v>
      </c>
      <c r="E18" s="104">
        <v>8085</v>
      </c>
      <c r="F18" s="146">
        <f t="shared" si="1"/>
        <v>1.5459860543134021E-3</v>
      </c>
      <c r="H18" s="163">
        <f>+'COEF Art 14 F I'!AQ18</f>
        <v>4.9142261592348699E-3</v>
      </c>
      <c r="J18" s="164">
        <f t="shared" si="2"/>
        <v>127467.19406721235</v>
      </c>
      <c r="K18" s="165">
        <f t="shared" si="3"/>
        <v>130058.30599186649</v>
      </c>
      <c r="L18" s="165">
        <f t="shared" si="4"/>
        <v>354356.8813006925</v>
      </c>
      <c r="M18" s="165">
        <f t="shared" si="5"/>
        <v>611882.38135977136</v>
      </c>
      <c r="N18" s="166">
        <f t="shared" si="6"/>
        <v>2.5456780129252468E-3</v>
      </c>
    </row>
    <row r="19" spans="1:14">
      <c r="A19" s="7" t="s">
        <v>12</v>
      </c>
      <c r="B19" s="162">
        <v>10835</v>
      </c>
      <c r="C19" s="146">
        <f t="shared" si="0"/>
        <v>2.1164159652966382E-3</v>
      </c>
      <c r="E19" s="104">
        <v>11461</v>
      </c>
      <c r="F19" s="146">
        <f t="shared" si="1"/>
        <v>2.1915332304868152E-3</v>
      </c>
      <c r="H19" s="163">
        <f>+'COEF Art 14 F I'!AQ19</f>
        <v>7.1029404323453465E-3</v>
      </c>
      <c r="J19" s="164">
        <f t="shared" si="2"/>
        <v>178046.54476192416</v>
      </c>
      <c r="K19" s="165">
        <f t="shared" si="3"/>
        <v>184365.89300838366</v>
      </c>
      <c r="L19" s="165">
        <f t="shared" si="4"/>
        <v>512181.51914733509</v>
      </c>
      <c r="M19" s="165">
        <f t="shared" si="5"/>
        <v>874593.95691764285</v>
      </c>
      <c r="N19" s="166">
        <f t="shared" si="6"/>
        <v>3.6386643482278123E-3</v>
      </c>
    </row>
    <row r="20" spans="1:14">
      <c r="A20" s="7" t="s">
        <v>13</v>
      </c>
      <c r="B20" s="162">
        <v>42715</v>
      </c>
      <c r="C20" s="146">
        <f t="shared" si="0"/>
        <v>8.3435817219793176E-3</v>
      </c>
      <c r="E20" s="104">
        <v>34225</v>
      </c>
      <c r="F20" s="146">
        <f t="shared" si="1"/>
        <v>6.5443874717224723E-3</v>
      </c>
      <c r="H20" s="163">
        <f>+'COEF Art 14 F I'!AQ20</f>
        <v>3.1519516065886461E-3</v>
      </c>
      <c r="J20" s="164">
        <f t="shared" si="2"/>
        <v>701915.84305543068</v>
      </c>
      <c r="K20" s="165">
        <f t="shared" si="3"/>
        <v>550556.03247639223</v>
      </c>
      <c r="L20" s="165">
        <f t="shared" si="4"/>
        <v>227282.1203441236</v>
      </c>
      <c r="M20" s="165">
        <f t="shared" si="5"/>
        <v>1479753.9958759465</v>
      </c>
      <c r="N20" s="166">
        <f t="shared" si="6"/>
        <v>6.1563746997722203E-3</v>
      </c>
    </row>
    <row r="21" spans="1:14">
      <c r="A21" s="7" t="s">
        <v>14</v>
      </c>
      <c r="B21" s="162">
        <v>34110</v>
      </c>
      <c r="C21" s="146">
        <f t="shared" si="0"/>
        <v>6.6627548293740953E-3</v>
      </c>
      <c r="E21" s="104">
        <v>37645</v>
      </c>
      <c r="F21" s="146">
        <f t="shared" si="1"/>
        <v>7.1983481774431689E-3</v>
      </c>
      <c r="H21" s="163">
        <f>+'COEF Art 14 F I'!AQ21</f>
        <v>2.377354210258905E-2</v>
      </c>
      <c r="J21" s="164">
        <f t="shared" si="2"/>
        <v>560513.85711391165</v>
      </c>
      <c r="K21" s="165">
        <f t="shared" si="3"/>
        <v>605571.41979762702</v>
      </c>
      <c r="L21" s="165">
        <f t="shared" si="4"/>
        <v>1714271.5788757685</v>
      </c>
      <c r="M21" s="165">
        <f t="shared" si="5"/>
        <v>2880356.855787307</v>
      </c>
      <c r="N21" s="166">
        <f t="shared" si="6"/>
        <v>1.1983448683162756E-2</v>
      </c>
    </row>
    <row r="22" spans="1:14">
      <c r="A22" s="7" t="s">
        <v>15</v>
      </c>
      <c r="B22" s="162">
        <v>1632</v>
      </c>
      <c r="C22" s="146">
        <f t="shared" si="0"/>
        <v>3.1878088189793386E-4</v>
      </c>
      <c r="E22" s="104">
        <v>1812</v>
      </c>
      <c r="F22" s="146">
        <f t="shared" si="1"/>
        <v>3.4648444408359735E-4</v>
      </c>
      <c r="H22" s="163">
        <f>+'COEF Art 14 F I'!AQ22</f>
        <v>3.0238236640868841E-3</v>
      </c>
      <c r="J22" s="164">
        <f t="shared" si="2"/>
        <v>26817.901343005098</v>
      </c>
      <c r="K22" s="165">
        <f t="shared" si="3"/>
        <v>29148.503457917388</v>
      </c>
      <c r="L22" s="165">
        <f t="shared" si="4"/>
        <v>218043.02213390448</v>
      </c>
      <c r="M22" s="165">
        <f t="shared" si="5"/>
        <v>274009.42693482694</v>
      </c>
      <c r="N22" s="166">
        <f t="shared" si="6"/>
        <v>1.1399899633196011E-3</v>
      </c>
    </row>
    <row r="23" spans="1:14">
      <c r="A23" s="7" t="s">
        <v>16</v>
      </c>
      <c r="B23" s="162">
        <v>2861</v>
      </c>
      <c r="C23" s="146">
        <f t="shared" si="0"/>
        <v>5.588432004350421E-4</v>
      </c>
      <c r="E23" s="104">
        <v>3618</v>
      </c>
      <c r="F23" s="146">
        <f t="shared" si="1"/>
        <v>6.9182158868347416E-4</v>
      </c>
      <c r="H23" s="163">
        <f>+'COEF Art 14 F I'!AQ23</f>
        <v>1.150627843591953E-3</v>
      </c>
      <c r="J23" s="164">
        <f t="shared" si="2"/>
        <v>47013.490038197044</v>
      </c>
      <c r="K23" s="165">
        <f t="shared" si="3"/>
        <v>58200.488692464191</v>
      </c>
      <c r="L23" s="165">
        <f t="shared" si="4"/>
        <v>82969.908380543129</v>
      </c>
      <c r="M23" s="165">
        <f t="shared" si="5"/>
        <v>188183.88711120439</v>
      </c>
      <c r="N23" s="166">
        <f t="shared" si="6"/>
        <v>7.8292102926906667E-4</v>
      </c>
    </row>
    <row r="24" spans="1:14">
      <c r="A24" s="7" t="s">
        <v>17</v>
      </c>
      <c r="B24" s="162">
        <v>41130</v>
      </c>
      <c r="C24" s="146">
        <f t="shared" si="0"/>
        <v>8.0339814169497672E-3</v>
      </c>
      <c r="E24" s="104">
        <v>42048</v>
      </c>
      <c r="F24" s="146">
        <f t="shared" si="1"/>
        <v>8.0402747819134108E-3</v>
      </c>
      <c r="H24" s="163">
        <f>+'COEF Art 14 F I'!AQ24</f>
        <v>1.7637692215218621E-2</v>
      </c>
      <c r="J24" s="164">
        <f t="shared" si="2"/>
        <v>675870.27097904391</v>
      </c>
      <c r="K24" s="165">
        <f t="shared" si="3"/>
        <v>676399.70938107627</v>
      </c>
      <c r="L24" s="165">
        <f t="shared" si="4"/>
        <v>1271825.3910600413</v>
      </c>
      <c r="M24" s="165">
        <f t="shared" si="5"/>
        <v>2624095.3714201613</v>
      </c>
      <c r="N24" s="166">
        <f t="shared" si="6"/>
        <v>1.0917297334167696E-2</v>
      </c>
    </row>
    <row r="25" spans="1:14">
      <c r="A25" s="7" t="s">
        <v>18</v>
      </c>
      <c r="B25" s="162">
        <v>247370</v>
      </c>
      <c r="C25" s="146">
        <f t="shared" si="0"/>
        <v>4.8319134041110233E-2</v>
      </c>
      <c r="E25" s="104">
        <v>199786</v>
      </c>
      <c r="F25" s="146">
        <f t="shared" si="1"/>
        <v>3.8202395775764668E-2</v>
      </c>
      <c r="H25" s="163">
        <f>+'COEF Art 14 F I'!AQ25</f>
        <v>1.7839648658922968E-2</v>
      </c>
      <c r="J25" s="164">
        <f t="shared" si="2"/>
        <v>4064916.8230509628</v>
      </c>
      <c r="K25" s="165">
        <f t="shared" si="3"/>
        <v>3213831.6290526949</v>
      </c>
      <c r="L25" s="165">
        <f t="shared" si="4"/>
        <v>1286388.1427997362</v>
      </c>
      <c r="M25" s="165">
        <f t="shared" si="5"/>
        <v>8565136.5949033946</v>
      </c>
      <c r="N25" s="166">
        <f t="shared" si="6"/>
        <v>3.5634430033583103E-2</v>
      </c>
    </row>
    <row r="26" spans="1:14">
      <c r="A26" s="7" t="s">
        <v>19</v>
      </c>
      <c r="B26" s="162">
        <v>5479</v>
      </c>
      <c r="C26" s="146">
        <f t="shared" si="0"/>
        <v>1.0702208651463111E-3</v>
      </c>
      <c r="E26" s="104">
        <v>5790</v>
      </c>
      <c r="F26" s="146">
        <f t="shared" si="1"/>
        <v>1.1071440017903027E-3</v>
      </c>
      <c r="H26" s="163">
        <f>+'COEF Art 14 F I'!AQ26</f>
        <v>2.7313027694710139E-3</v>
      </c>
      <c r="J26" s="164">
        <f t="shared" si="2"/>
        <v>90033.873442601063</v>
      </c>
      <c r="K26" s="165">
        <f t="shared" si="3"/>
        <v>93140.085552616816</v>
      </c>
      <c r="L26" s="165">
        <f t="shared" si="4"/>
        <v>196949.81466387885</v>
      </c>
      <c r="M26" s="165">
        <f t="shared" si="5"/>
        <v>380123.77365909668</v>
      </c>
      <c r="N26" s="166">
        <f t="shared" si="6"/>
        <v>1.5814685342691187E-3</v>
      </c>
    </row>
    <row r="27" spans="1:14">
      <c r="A27" s="7" t="s">
        <v>20</v>
      </c>
      <c r="B27" s="162">
        <v>425148</v>
      </c>
      <c r="C27" s="146">
        <f t="shared" si="0"/>
        <v>8.3044763711484545E-2</v>
      </c>
      <c r="E27" s="104">
        <v>418756</v>
      </c>
      <c r="F27" s="146">
        <f t="shared" si="1"/>
        <v>8.0073090434145081E-2</v>
      </c>
      <c r="H27" s="163">
        <f>+'COEF Art 14 F I'!AQ27</f>
        <v>4.2904426088106296E-2</v>
      </c>
      <c r="J27" s="164">
        <f t="shared" si="2"/>
        <v>6986260.4903038787</v>
      </c>
      <c r="K27" s="165">
        <f t="shared" si="3"/>
        <v>6736264.1909622811</v>
      </c>
      <c r="L27" s="165">
        <f t="shared" si="4"/>
        <v>3093768.607699682</v>
      </c>
      <c r="M27" s="165">
        <f t="shared" si="5"/>
        <v>16816293.28896584</v>
      </c>
      <c r="N27" s="166">
        <f t="shared" si="6"/>
        <v>6.9962576777402238E-2</v>
      </c>
    </row>
    <row r="28" spans="1:14">
      <c r="A28" s="7" t="s">
        <v>21</v>
      </c>
      <c r="B28" s="162">
        <v>14795</v>
      </c>
      <c r="C28" s="146">
        <f t="shared" si="0"/>
        <v>2.8899283993136836E-3</v>
      </c>
      <c r="E28" s="104">
        <v>15072</v>
      </c>
      <c r="F28" s="146">
        <f t="shared" si="1"/>
        <v>2.882016303105949E-3</v>
      </c>
      <c r="H28" s="163">
        <f>+'COEF Art 14 F I'!AQ28</f>
        <v>6.4277106245313048E-3</v>
      </c>
      <c r="J28" s="164">
        <f t="shared" si="2"/>
        <v>243119.39360892185</v>
      </c>
      <c r="K28" s="165">
        <f t="shared" si="3"/>
        <v>242453.77710691551</v>
      </c>
      <c r="L28" s="165">
        <f t="shared" si="4"/>
        <v>463491.79240193358</v>
      </c>
      <c r="M28" s="165">
        <f t="shared" si="5"/>
        <v>949064.96311777097</v>
      </c>
      <c r="N28" s="166">
        <f t="shared" si="6"/>
        <v>3.9484938332062626E-3</v>
      </c>
    </row>
    <row r="29" spans="1:14">
      <c r="A29" s="7" t="s">
        <v>22</v>
      </c>
      <c r="B29" s="162">
        <v>1044</v>
      </c>
      <c r="C29" s="146">
        <f t="shared" si="0"/>
        <v>2.0392600533176652E-4</v>
      </c>
      <c r="E29" s="104">
        <v>1218</v>
      </c>
      <c r="F29" s="146">
        <f t="shared" si="1"/>
        <v>2.3290179519526577E-4</v>
      </c>
      <c r="H29" s="163">
        <f>+'COEF Art 14 F I'!AQ29</f>
        <v>5.4047243323701328E-4</v>
      </c>
      <c r="J29" s="164">
        <f t="shared" si="2"/>
        <v>17155.569241481204</v>
      </c>
      <c r="K29" s="165">
        <f t="shared" si="3"/>
        <v>19593.199344229237</v>
      </c>
      <c r="L29" s="165">
        <f t="shared" si="4"/>
        <v>38972.590936002809</v>
      </c>
      <c r="M29" s="165">
        <f t="shared" si="5"/>
        <v>75721.359521713253</v>
      </c>
      <c r="N29" s="166">
        <f t="shared" si="6"/>
        <v>3.150314601555653E-4</v>
      </c>
    </row>
    <row r="30" spans="1:14">
      <c r="A30" s="7" t="s">
        <v>23</v>
      </c>
      <c r="B30" s="162">
        <v>6011</v>
      </c>
      <c r="C30" s="146">
        <f t="shared" si="0"/>
        <v>1.17413718203951E-3</v>
      </c>
      <c r="E30" s="104">
        <v>6301</v>
      </c>
      <c r="F30" s="146">
        <f t="shared" si="1"/>
        <v>1.2048556744871672E-3</v>
      </c>
      <c r="H30" s="163">
        <f>+'COEF Art 14 F I'!AQ30</f>
        <v>5.223181424666979E-3</v>
      </c>
      <c r="J30" s="164">
        <f t="shared" si="2"/>
        <v>98775.983439217918</v>
      </c>
      <c r="K30" s="165">
        <f t="shared" si="3"/>
        <v>101360.22090967852</v>
      </c>
      <c r="L30" s="165">
        <f t="shared" si="4"/>
        <v>376635.1446065465</v>
      </c>
      <c r="M30" s="165">
        <f t="shared" si="5"/>
        <v>576771.3489554429</v>
      </c>
      <c r="N30" s="166">
        <f t="shared" si="6"/>
        <v>2.3996019271844307E-3</v>
      </c>
    </row>
    <row r="31" spans="1:14">
      <c r="A31" s="7" t="s">
        <v>24</v>
      </c>
      <c r="B31" s="162">
        <v>67294</v>
      </c>
      <c r="C31" s="146">
        <f t="shared" si="0"/>
        <v>1.3144632761298751E-2</v>
      </c>
      <c r="E31" s="104">
        <v>80495</v>
      </c>
      <c r="F31" s="146">
        <f t="shared" si="1"/>
        <v>1.539197865701389E-2</v>
      </c>
      <c r="H31" s="163">
        <f>+'COEF Art 14 F I'!AQ31</f>
        <v>4.5640767774232935E-3</v>
      </c>
      <c r="J31" s="164">
        <f t="shared" si="2"/>
        <v>1105811.184421682</v>
      </c>
      <c r="K31" s="165">
        <f t="shared" si="3"/>
        <v>1294872.3983692385</v>
      </c>
      <c r="L31" s="165">
        <f t="shared" si="4"/>
        <v>329108.17704744055</v>
      </c>
      <c r="M31" s="165">
        <f t="shared" si="5"/>
        <v>2729791.7598383613</v>
      </c>
      <c r="N31" s="166">
        <f t="shared" si="6"/>
        <v>1.1357037029636412E-2</v>
      </c>
    </row>
    <row r="32" spans="1:14">
      <c r="A32" s="7" t="s">
        <v>25</v>
      </c>
      <c r="B32" s="162">
        <v>682880</v>
      </c>
      <c r="C32" s="146">
        <f t="shared" si="0"/>
        <v>0.1333879219549394</v>
      </c>
      <c r="E32" s="104">
        <v>713863</v>
      </c>
      <c r="F32" s="146">
        <f t="shared" si="1"/>
        <v>0.13650244189119706</v>
      </c>
      <c r="H32" s="163">
        <f>+'COEF Art 14 F I'!AQ32</f>
        <v>7.8460456528756342E-2</v>
      </c>
      <c r="J32" s="164">
        <f t="shared" si="2"/>
        <v>11221451.267837821</v>
      </c>
      <c r="K32" s="165">
        <f t="shared" si="3"/>
        <v>11483464.748332938</v>
      </c>
      <c r="L32" s="165">
        <f t="shared" si="4"/>
        <v>5657656.3186272848</v>
      </c>
      <c r="M32" s="165">
        <f t="shared" si="5"/>
        <v>28362572.334798045</v>
      </c>
      <c r="N32" s="166">
        <f t="shared" si="6"/>
        <v>0.11799976430477467</v>
      </c>
    </row>
    <row r="33" spans="1:14">
      <c r="A33" s="7" t="s">
        <v>26</v>
      </c>
      <c r="B33" s="162">
        <v>1764</v>
      </c>
      <c r="C33" s="146">
        <f t="shared" si="0"/>
        <v>3.4456462969850206E-4</v>
      </c>
      <c r="E33" s="104">
        <v>2106</v>
      </c>
      <c r="F33" s="146">
        <f t="shared" si="1"/>
        <v>4.0270211878590289E-4</v>
      </c>
      <c r="H33" s="163">
        <f>+'COEF Art 14 F I'!AQ33</f>
        <v>1.391655401475744E-3</v>
      </c>
      <c r="J33" s="164">
        <f t="shared" si="2"/>
        <v>28986.996304571687</v>
      </c>
      <c r="K33" s="165">
        <f t="shared" si="3"/>
        <v>33877.896403076171</v>
      </c>
      <c r="L33" s="165">
        <f t="shared" si="4"/>
        <v>100350.0148208459</v>
      </c>
      <c r="M33" s="165">
        <f t="shared" si="5"/>
        <v>163214.90752849376</v>
      </c>
      <c r="N33" s="166">
        <f t="shared" si="6"/>
        <v>6.7903998241226492E-4</v>
      </c>
    </row>
    <row r="34" spans="1:14">
      <c r="A34" s="7" t="s">
        <v>27</v>
      </c>
      <c r="B34" s="162">
        <v>13836</v>
      </c>
      <c r="C34" s="146">
        <f t="shared" si="0"/>
        <v>2.702605564914101E-3</v>
      </c>
      <c r="E34" s="104">
        <v>18225</v>
      </c>
      <c r="F34" s="146">
        <f t="shared" si="1"/>
        <v>3.4849221818010825E-3</v>
      </c>
      <c r="H34" s="163">
        <f>+'COEF Art 14 F I'!AQ34</f>
        <v>3.4109680621648916E-3</v>
      </c>
      <c r="J34" s="164">
        <f t="shared" si="2"/>
        <v>227360.5900623888</v>
      </c>
      <c r="K34" s="165">
        <f t="shared" si="3"/>
        <v>293174.10348815919</v>
      </c>
      <c r="L34" s="165">
        <f t="shared" si="4"/>
        <v>245959.37703306854</v>
      </c>
      <c r="M34" s="165">
        <f t="shared" si="5"/>
        <v>766494.0705836165</v>
      </c>
      <c r="N34" s="166">
        <f t="shared" si="6"/>
        <v>3.1889251299997813E-3</v>
      </c>
    </row>
    <row r="35" spans="1:14">
      <c r="A35" s="7" t="s">
        <v>28</v>
      </c>
      <c r="B35" s="162">
        <v>1511</v>
      </c>
      <c r="C35" s="146">
        <f t="shared" si="0"/>
        <v>2.9514577974741303E-4</v>
      </c>
      <c r="E35" s="104">
        <v>1766</v>
      </c>
      <c r="F35" s="146">
        <f t="shared" si="1"/>
        <v>3.3768848137507337E-4</v>
      </c>
      <c r="H35" s="163">
        <f>+'COEF Art 14 F I'!AQ35</f>
        <v>2.1316102878950697E-3</v>
      </c>
      <c r="J35" s="164">
        <f t="shared" si="2"/>
        <v>24829.564294902393</v>
      </c>
      <c r="K35" s="165">
        <f t="shared" si="3"/>
        <v>28408.530412076219</v>
      </c>
      <c r="L35" s="165">
        <f t="shared" si="4"/>
        <v>153706.96205088252</v>
      </c>
      <c r="M35" s="165">
        <f t="shared" si="5"/>
        <v>206945.05675786114</v>
      </c>
      <c r="N35" s="166">
        <f t="shared" si="6"/>
        <v>8.6097507776139123E-4</v>
      </c>
    </row>
    <row r="36" spans="1:14">
      <c r="A36" s="7" t="s">
        <v>29</v>
      </c>
      <c r="B36" s="162">
        <v>6921</v>
      </c>
      <c r="C36" s="146">
        <f t="shared" si="0"/>
        <v>1.3518887767252452E-3</v>
      </c>
      <c r="E36" s="104">
        <v>7355</v>
      </c>
      <c r="F36" s="146">
        <f t="shared" si="1"/>
        <v>1.4063979504607387E-3</v>
      </c>
      <c r="H36" s="163">
        <f>+'COEF Art 14 F I'!AQ36</f>
        <v>2.3513995526513601E-3</v>
      </c>
      <c r="J36" s="164">
        <f t="shared" si="2"/>
        <v>113729.59264395728</v>
      </c>
      <c r="K36" s="165">
        <f t="shared" si="3"/>
        <v>118315.25548177837</v>
      </c>
      <c r="L36" s="165">
        <f t="shared" si="4"/>
        <v>169555.60960570679</v>
      </c>
      <c r="M36" s="165">
        <f t="shared" si="5"/>
        <v>401600.45773144241</v>
      </c>
      <c r="N36" s="166">
        <f t="shared" si="6"/>
        <v>1.6708202203105022E-3</v>
      </c>
    </row>
    <row r="37" spans="1:14">
      <c r="A37" s="7" t="s">
        <v>30</v>
      </c>
      <c r="B37" s="162">
        <v>3571</v>
      </c>
      <c r="C37" s="146">
        <f t="shared" si="0"/>
        <v>6.9752851057446193E-4</v>
      </c>
      <c r="E37" s="104">
        <v>3690</v>
      </c>
      <c r="F37" s="146">
        <f t="shared" si="1"/>
        <v>7.0558918248812049E-4</v>
      </c>
      <c r="H37" s="163">
        <f>+'COEF Art 14 F I'!AQ37</f>
        <v>2.7359734478659106E-3</v>
      </c>
      <c r="J37" s="164">
        <f t="shared" si="2"/>
        <v>58680.591725411279</v>
      </c>
      <c r="K37" s="165">
        <f t="shared" si="3"/>
        <v>59358.707372911245</v>
      </c>
      <c r="L37" s="165">
        <f t="shared" si="4"/>
        <v>197286.60971073763</v>
      </c>
      <c r="M37" s="165">
        <f t="shared" si="5"/>
        <v>315325.90880906011</v>
      </c>
      <c r="N37" s="166">
        <f t="shared" si="6"/>
        <v>1.3118832269316768E-3</v>
      </c>
    </row>
    <row r="38" spans="1:14">
      <c r="A38" s="7" t="s">
        <v>31</v>
      </c>
      <c r="B38" s="162">
        <v>333481</v>
      </c>
      <c r="C38" s="146">
        <f t="shared" si="0"/>
        <v>6.5139318183949066E-2</v>
      </c>
      <c r="E38" s="104">
        <v>355198</v>
      </c>
      <c r="F38" s="146">
        <f t="shared" si="1"/>
        <v>6.7919747003093611E-2</v>
      </c>
      <c r="H38" s="163">
        <f>+'COEF Art 14 F I'!AQ38</f>
        <v>2.196482884958862E-2</v>
      </c>
      <c r="J38" s="164">
        <f t="shared" si="2"/>
        <v>5479939.0672589969</v>
      </c>
      <c r="K38" s="165">
        <f t="shared" si="3"/>
        <v>5713846.6507976502</v>
      </c>
      <c r="L38" s="165">
        <f t="shared" si="4"/>
        <v>1583848.1985240076</v>
      </c>
      <c r="M38" s="165">
        <f t="shared" si="5"/>
        <v>12777633.916580655</v>
      </c>
      <c r="N38" s="166">
        <f t="shared" si="6"/>
        <v>5.316012147034152E-2</v>
      </c>
    </row>
    <row r="39" spans="1:14">
      <c r="A39" s="7" t="s">
        <v>32</v>
      </c>
      <c r="B39" s="162">
        <v>5238</v>
      </c>
      <c r="C39" s="146">
        <f t="shared" si="0"/>
        <v>1.0231459922680009E-3</v>
      </c>
      <c r="E39" s="104">
        <v>6184</v>
      </c>
      <c r="F39" s="146">
        <f t="shared" si="1"/>
        <v>1.1824833345546171E-3</v>
      </c>
      <c r="H39" s="163">
        <f>+'COEF Art 14 F I'!AQ39</f>
        <v>4.456364793525471E-3</v>
      </c>
      <c r="J39" s="164">
        <f t="shared" si="2"/>
        <v>86073.631883983267</v>
      </c>
      <c r="K39" s="165">
        <f t="shared" si="3"/>
        <v>99478.11555395207</v>
      </c>
      <c r="L39" s="165">
        <f t="shared" si="4"/>
        <v>321341.24051339109</v>
      </c>
      <c r="M39" s="165">
        <f t="shared" si="5"/>
        <v>506892.98795132642</v>
      </c>
      <c r="N39" s="166">
        <f t="shared" si="6"/>
        <v>2.1088797024455576E-3</v>
      </c>
    </row>
    <row r="40" spans="1:14">
      <c r="A40" s="7" t="s">
        <v>33</v>
      </c>
      <c r="B40" s="162">
        <v>79853</v>
      </c>
      <c r="C40" s="146">
        <f t="shared" si="0"/>
        <v>1.5597800099384627E-2</v>
      </c>
      <c r="E40" s="104">
        <v>87455</v>
      </c>
      <c r="F40" s="146">
        <f t="shared" si="1"/>
        <v>1.6722846058129695E-2</v>
      </c>
      <c r="H40" s="163">
        <f>+'COEF Art 14 F I'!AQ40</f>
        <v>1.7294210537584374E-2</v>
      </c>
      <c r="J40" s="164">
        <f t="shared" ref="J40:J58" si="7">+C40*J$6</f>
        <v>1312187.4239846729</v>
      </c>
      <c r="K40" s="165">
        <f t="shared" ref="K40:K58" si="8">+F40*K$6</f>
        <v>1406833.5374791201</v>
      </c>
      <c r="L40" s="165">
        <f t="shared" ref="L40:L58" si="9">+H40*L$6</f>
        <v>1247057.4841452013</v>
      </c>
      <c r="M40" s="165">
        <f t="shared" si="5"/>
        <v>3966078.4456089945</v>
      </c>
      <c r="N40" s="166">
        <f t="shared" si="6"/>
        <v>1.6500489316405326E-2</v>
      </c>
    </row>
    <row r="41" spans="1:14">
      <c r="A41" s="7" t="s">
        <v>34</v>
      </c>
      <c r="B41" s="162">
        <v>5630</v>
      </c>
      <c r="C41" s="146">
        <f t="shared" si="0"/>
        <v>1.0997159099787792E-3</v>
      </c>
      <c r="E41" s="104">
        <v>5842</v>
      </c>
      <c r="F41" s="146">
        <f t="shared" si="1"/>
        <v>1.1170872639825473E-3</v>
      </c>
      <c r="H41" s="163">
        <f>+'COEF Art 14 F I'!AQ41</f>
        <v>3.9758283923540302E-3</v>
      </c>
      <c r="J41" s="164">
        <f t="shared" si="7"/>
        <v>92515.186618332533</v>
      </c>
      <c r="K41" s="165">
        <f t="shared" si="8"/>
        <v>93976.576821828581</v>
      </c>
      <c r="L41" s="165">
        <f t="shared" si="9"/>
        <v>286690.53968014283</v>
      </c>
      <c r="M41" s="165">
        <f t="shared" si="5"/>
        <v>473182.30312030396</v>
      </c>
      <c r="N41" s="166">
        <f t="shared" si="6"/>
        <v>1.9686296285926735E-3</v>
      </c>
    </row>
    <row r="42" spans="1:14">
      <c r="A42" s="7" t="s">
        <v>35</v>
      </c>
      <c r="B42" s="162">
        <v>955</v>
      </c>
      <c r="C42" s="146">
        <f t="shared" si="0"/>
        <v>1.8654150870865615E-4</v>
      </c>
      <c r="E42" s="104">
        <v>806.01252710000017</v>
      </c>
      <c r="F42" s="146">
        <f t="shared" si="1"/>
        <v>1.5412295936901712E-4</v>
      </c>
      <c r="H42" s="163">
        <f>+'COEF Art 14 F I'!AQ42</f>
        <v>3.7981070620343549E-3</v>
      </c>
      <c r="J42" s="164">
        <f t="shared" si="7"/>
        <v>15693.073396182517</v>
      </c>
      <c r="K42" s="165">
        <f t="shared" si="8"/>
        <v>12965.816188354906</v>
      </c>
      <c r="L42" s="165">
        <f t="shared" si="9"/>
        <v>273875.34267616615</v>
      </c>
      <c r="M42" s="165">
        <f t="shared" si="5"/>
        <v>302534.23226070357</v>
      </c>
      <c r="N42" s="166">
        <f t="shared" si="6"/>
        <v>1.258664682437492E-3</v>
      </c>
    </row>
    <row r="43" spans="1:14">
      <c r="A43" s="7" t="s">
        <v>36</v>
      </c>
      <c r="B43" s="162">
        <v>6996</v>
      </c>
      <c r="C43" s="146">
        <f t="shared" si="0"/>
        <v>1.3665386334301135E-3</v>
      </c>
      <c r="E43" s="104">
        <v>7369</v>
      </c>
      <c r="F43" s="146">
        <f t="shared" si="1"/>
        <v>1.4090749825894199E-3</v>
      </c>
      <c r="H43" s="163">
        <f>+'COEF Art 14 F I'!AQ43</f>
        <v>3.8756299179157519E-3</v>
      </c>
      <c r="J43" s="164">
        <f t="shared" si="7"/>
        <v>114962.03296302921</v>
      </c>
      <c r="K43" s="165">
        <f t="shared" si="8"/>
        <v>118540.46466964307</v>
      </c>
      <c r="L43" s="165">
        <f t="shared" si="9"/>
        <v>279465.3901321693</v>
      </c>
      <c r="M43" s="165">
        <f t="shared" si="5"/>
        <v>512967.88776484155</v>
      </c>
      <c r="N43" s="166">
        <f t="shared" si="6"/>
        <v>2.1341537409815619E-3</v>
      </c>
    </row>
    <row r="44" spans="1:14">
      <c r="A44" s="7" t="s">
        <v>37</v>
      </c>
      <c r="B44" s="162">
        <v>5326</v>
      </c>
      <c r="C44" s="146">
        <f t="shared" si="0"/>
        <v>1.0403351574683798E-3</v>
      </c>
      <c r="E44" s="104">
        <v>5759</v>
      </c>
      <c r="F44" s="146">
        <f t="shared" si="1"/>
        <v>1.1012162877910802E-3</v>
      </c>
      <c r="H44" s="163">
        <f>+'COEF Art 14 F I'!AQ44</f>
        <v>4.8879110199705053E-3</v>
      </c>
      <c r="J44" s="164">
        <f t="shared" si="7"/>
        <v>87519.695191694336</v>
      </c>
      <c r="K44" s="165">
        <f t="shared" si="8"/>
        <v>92641.408065202122</v>
      </c>
      <c r="L44" s="165">
        <f t="shared" si="9"/>
        <v>352459.33927096927</v>
      </c>
      <c r="M44" s="165">
        <f t="shared" si="5"/>
        <v>532620.44252786576</v>
      </c>
      <c r="N44" s="166">
        <f t="shared" si="6"/>
        <v>2.2159163118319627E-3</v>
      </c>
    </row>
    <row r="45" spans="1:14">
      <c r="A45" s="7" t="s">
        <v>38</v>
      </c>
      <c r="B45" s="162">
        <v>60829</v>
      </c>
      <c r="C45" s="146">
        <f t="shared" si="0"/>
        <v>1.1881815113339104E-2</v>
      </c>
      <c r="E45" s="104">
        <v>65407</v>
      </c>
      <c r="F45" s="146">
        <f t="shared" si="1"/>
        <v>1.250690288861802E-2</v>
      </c>
      <c r="H45" s="163">
        <f>+'COEF Art 14 F I'!AQ45</f>
        <v>1.2232311435624652E-2</v>
      </c>
      <c r="J45" s="164">
        <f t="shared" si="7"/>
        <v>999574.82891768194</v>
      </c>
      <c r="K45" s="165">
        <f t="shared" si="8"/>
        <v>1052161.2393333348</v>
      </c>
      <c r="L45" s="165">
        <f t="shared" si="9"/>
        <v>882052.14635494782</v>
      </c>
      <c r="M45" s="165">
        <f t="shared" si="5"/>
        <v>2933788.2146059647</v>
      </c>
      <c r="N45" s="166">
        <f t="shared" si="6"/>
        <v>1.2205744731372389E-2</v>
      </c>
    </row>
    <row r="46" spans="1:14">
      <c r="A46" s="7" t="s">
        <v>39</v>
      </c>
      <c r="B46" s="162">
        <v>1109171</v>
      </c>
      <c r="C46" s="146">
        <f t="shared" si="0"/>
        <v>0.21665594948260614</v>
      </c>
      <c r="E46" s="104">
        <v>1204766</v>
      </c>
      <c r="F46" s="146">
        <f t="shared" si="1"/>
        <v>0.23037123496733955</v>
      </c>
      <c r="H46" s="163">
        <f>+'COEF Art 14 F I'!AQ46</f>
        <v>0.29368603731499426</v>
      </c>
      <c r="J46" s="164">
        <f t="shared" si="7"/>
        <v>18226494.148604356</v>
      </c>
      <c r="K46" s="165">
        <f t="shared" si="8"/>
        <v>19380312.316214848</v>
      </c>
      <c r="L46" s="165">
        <f t="shared" si="9"/>
        <v>21177224.021106817</v>
      </c>
      <c r="M46" s="165">
        <f t="shared" si="5"/>
        <v>58784030.485926025</v>
      </c>
      <c r="N46" s="166">
        <f t="shared" si="6"/>
        <v>0.24456532575197928</v>
      </c>
    </row>
    <row r="47" spans="1:14">
      <c r="A47" s="7" t="s">
        <v>40</v>
      </c>
      <c r="B47" s="162">
        <v>971</v>
      </c>
      <c r="C47" s="146">
        <f t="shared" si="0"/>
        <v>1.8966681147236138E-4</v>
      </c>
      <c r="E47" s="104">
        <v>1124</v>
      </c>
      <c r="F47" s="146">
        <f t="shared" si="1"/>
        <v>2.1492743661697761E-4</v>
      </c>
      <c r="H47" s="163">
        <f>+'COEF Art 14 F I'!AQ47</f>
        <v>1.0338530688237472E-3</v>
      </c>
      <c r="J47" s="164">
        <f t="shared" si="7"/>
        <v>15955.993997584528</v>
      </c>
      <c r="K47" s="165">
        <f t="shared" si="8"/>
        <v>18081.08051142337</v>
      </c>
      <c r="L47" s="165">
        <f t="shared" si="9"/>
        <v>74549.468689608155</v>
      </c>
      <c r="M47" s="165">
        <f t="shared" si="5"/>
        <v>108586.54319861605</v>
      </c>
      <c r="N47" s="166">
        <f t="shared" si="6"/>
        <v>4.5176390747839277E-4</v>
      </c>
    </row>
    <row r="48" spans="1:14">
      <c r="A48" s="7" t="s">
        <v>41</v>
      </c>
      <c r="B48" s="162">
        <v>87168</v>
      </c>
      <c r="C48" s="146">
        <f t="shared" si="0"/>
        <v>1.7026649456666116E-2</v>
      </c>
      <c r="E48" s="104">
        <v>29363</v>
      </c>
      <c r="F48" s="146">
        <f t="shared" si="1"/>
        <v>5.6146924567476103E-3</v>
      </c>
      <c r="H48" s="163">
        <f>+'COEF Art 14 F I'!AQ48</f>
        <v>3.758626166086099E-3</v>
      </c>
      <c r="J48" s="164">
        <f t="shared" si="7"/>
        <v>1432391.4364381547</v>
      </c>
      <c r="K48" s="165">
        <f t="shared" si="8"/>
        <v>472344.09880509292</v>
      </c>
      <c r="L48" s="165">
        <f t="shared" si="9"/>
        <v>271028.43927655555</v>
      </c>
      <c r="M48" s="165">
        <f t="shared" si="5"/>
        <v>2175763.9745198032</v>
      </c>
      <c r="N48" s="166">
        <f t="shared" si="6"/>
        <v>9.0520575195206336E-3</v>
      </c>
    </row>
    <row r="49" spans="1:14">
      <c r="A49" s="7" t="s">
        <v>42</v>
      </c>
      <c r="B49" s="162">
        <v>4469</v>
      </c>
      <c r="C49" s="146">
        <f t="shared" si="0"/>
        <v>8.7293612818741819E-4</v>
      </c>
      <c r="E49" s="104">
        <v>5064</v>
      </c>
      <c r="F49" s="146">
        <f t="shared" si="1"/>
        <v>9.6832076426011976E-4</v>
      </c>
      <c r="H49" s="163">
        <f>+'COEF Art 14 F I'!AQ49</f>
        <v>1.9674008609886985E-3</v>
      </c>
      <c r="J49" s="164">
        <f t="shared" si="7"/>
        <v>73437.010479099132</v>
      </c>
      <c r="K49" s="165">
        <f t="shared" si="8"/>
        <v>81461.380524775755</v>
      </c>
      <c r="L49" s="165">
        <f t="shared" si="9"/>
        <v>141866.08649627116</v>
      </c>
      <c r="M49" s="165">
        <f t="shared" si="5"/>
        <v>296764.47750014602</v>
      </c>
      <c r="N49" s="166">
        <f t="shared" si="6"/>
        <v>1.2346601706532477E-3</v>
      </c>
    </row>
    <row r="50" spans="1:14">
      <c r="A50" s="7" t="s">
        <v>43</v>
      </c>
      <c r="B50" s="162">
        <v>2640</v>
      </c>
      <c r="C50" s="146">
        <f t="shared" si="0"/>
        <v>5.1567495601136364E-4</v>
      </c>
      <c r="E50" s="104">
        <v>2757</v>
      </c>
      <c r="F50" s="146">
        <f t="shared" si="1"/>
        <v>5.2718411276957947E-4</v>
      </c>
      <c r="H50" s="163">
        <f>+'COEF Art 14 F I'!AQ50</f>
        <v>3.2387429428160255E-3</v>
      </c>
      <c r="J50" s="164">
        <f t="shared" si="7"/>
        <v>43381.899231331779</v>
      </c>
      <c r="K50" s="165">
        <f t="shared" si="8"/>
        <v>44350.123638784906</v>
      </c>
      <c r="L50" s="165">
        <f t="shared" si="9"/>
        <v>233540.50289162982</v>
      </c>
      <c r="M50" s="165">
        <f t="shared" si="5"/>
        <v>321272.52576174651</v>
      </c>
      <c r="N50" s="166">
        <f t="shared" si="6"/>
        <v>1.3366235569181378E-3</v>
      </c>
    </row>
    <row r="51" spans="1:14">
      <c r="A51" s="7" t="s">
        <v>44</v>
      </c>
      <c r="B51" s="162">
        <v>35456</v>
      </c>
      <c r="C51" s="146">
        <f t="shared" si="0"/>
        <v>6.9256709243707987E-3</v>
      </c>
      <c r="E51" s="104">
        <v>38078</v>
      </c>
      <c r="F51" s="146">
        <f t="shared" si="1"/>
        <v>7.2811449568516672E-3</v>
      </c>
      <c r="H51" s="163">
        <f>+'COEF Art 14 F I'!AQ51</f>
        <v>5.708155884990249E-3</v>
      </c>
      <c r="J51" s="164">
        <f t="shared" si="7"/>
        <v>582632.05270685593</v>
      </c>
      <c r="K51" s="165">
        <f t="shared" si="8"/>
        <v>612536.81825087115</v>
      </c>
      <c r="L51" s="165">
        <f t="shared" si="9"/>
        <v>411605.86669016292</v>
      </c>
      <c r="M51" s="165">
        <f t="shared" si="5"/>
        <v>1606774.7376478901</v>
      </c>
      <c r="N51" s="166">
        <f t="shared" si="6"/>
        <v>6.684832323924938E-3</v>
      </c>
    </row>
    <row r="52" spans="1:14">
      <c r="A52" s="7" t="s">
        <v>45</v>
      </c>
      <c r="B52" s="162">
        <v>54192</v>
      </c>
      <c r="C52" s="146">
        <f t="shared" si="0"/>
        <v>1.0585400460669627E-2</v>
      </c>
      <c r="E52" s="104">
        <v>37492</v>
      </c>
      <c r="F52" s="146">
        <f t="shared" si="1"/>
        <v>7.1690920406082964E-3</v>
      </c>
      <c r="H52" s="163">
        <f>+'COEF Art 14 F I'!AQ52</f>
        <v>7.345293160993205E-3</v>
      </c>
      <c r="J52" s="164">
        <f t="shared" si="7"/>
        <v>890512.07694861048</v>
      </c>
      <c r="K52" s="165">
        <f t="shared" si="8"/>
        <v>603110.2051016771</v>
      </c>
      <c r="L52" s="165">
        <f t="shared" si="9"/>
        <v>529657.18150304141</v>
      </c>
      <c r="M52" s="165">
        <f t="shared" si="5"/>
        <v>2023279.463553329</v>
      </c>
      <c r="N52" s="166">
        <f t="shared" si="6"/>
        <v>8.4176603237452342E-3</v>
      </c>
    </row>
    <row r="53" spans="1:14">
      <c r="A53" s="7" t="s">
        <v>46</v>
      </c>
      <c r="B53" s="162">
        <v>430143</v>
      </c>
      <c r="C53" s="146">
        <f t="shared" si="0"/>
        <v>8.4020444168028771E-2</v>
      </c>
      <c r="E53" s="104">
        <v>455788</v>
      </c>
      <c r="F53" s="146">
        <f t="shared" si="1"/>
        <v>8.7154222847668147E-2</v>
      </c>
      <c r="H53" s="163">
        <f>+'COEF Art 14 F I'!AQ53</f>
        <v>6.4592807875409178E-2</v>
      </c>
      <c r="J53" s="164">
        <f t="shared" si="7"/>
        <v>7068341.0155540695</v>
      </c>
      <c r="K53" s="165">
        <f t="shared" si="8"/>
        <v>7331974.6656055478</v>
      </c>
      <c r="L53" s="165">
        <f t="shared" si="9"/>
        <v>4657682.6567437714</v>
      </c>
      <c r="M53" s="165">
        <f t="shared" si="5"/>
        <v>19057998.337903388</v>
      </c>
      <c r="N53" s="166">
        <f t="shared" si="6"/>
        <v>7.9288975818116669E-2</v>
      </c>
    </row>
    <row r="54" spans="1:14">
      <c r="A54" s="7" t="s">
        <v>47</v>
      </c>
      <c r="B54" s="162">
        <v>123156</v>
      </c>
      <c r="C54" s="146">
        <f t="shared" si="0"/>
        <v>2.4056236697930111E-2</v>
      </c>
      <c r="E54" s="104">
        <v>133819</v>
      </c>
      <c r="F54" s="146">
        <f t="shared" si="1"/>
        <v>2.55884116019994E-2</v>
      </c>
      <c r="H54" s="163">
        <f>+'COEF Art 14 F I'!AQ54</f>
        <v>0.14491539303297854</v>
      </c>
      <c r="J54" s="164">
        <f t="shared" si="7"/>
        <v>2023765.5991416273</v>
      </c>
      <c r="K54" s="165">
        <f t="shared" si="8"/>
        <v>2152662.0222047721</v>
      </c>
      <c r="L54" s="165">
        <f t="shared" si="9"/>
        <v>10449614.051874587</v>
      </c>
      <c r="M54" s="165">
        <f t="shared" si="5"/>
        <v>14626041.673220987</v>
      </c>
      <c r="N54" s="166">
        <f t="shared" si="6"/>
        <v>6.0850244814868885E-2</v>
      </c>
    </row>
    <row r="55" spans="1:14">
      <c r="A55" s="7" t="s">
        <v>48</v>
      </c>
      <c r="B55" s="162">
        <v>296954</v>
      </c>
      <c r="C55" s="146">
        <f t="shared" si="0"/>
        <v>5.8004447305832756E-2</v>
      </c>
      <c r="E55" s="104">
        <v>292701</v>
      </c>
      <c r="F55" s="146">
        <f t="shared" si="1"/>
        <v>5.5969284364080038E-2</v>
      </c>
      <c r="H55" s="163">
        <f>+'COEF Art 14 F I'!AQ55</f>
        <v>3.7401000040559573E-2</v>
      </c>
      <c r="J55" s="164">
        <f t="shared" si="7"/>
        <v>4879707.7667957945</v>
      </c>
      <c r="K55" s="165">
        <f t="shared" si="8"/>
        <v>4708496.7497990495</v>
      </c>
      <c r="L55" s="165">
        <f t="shared" si="9"/>
        <v>2696925.4776754645</v>
      </c>
      <c r="M55" s="165">
        <f t="shared" si="5"/>
        <v>12285129.994270308</v>
      </c>
      <c r="N55" s="166">
        <f t="shared" si="6"/>
        <v>5.1111106096637347E-2</v>
      </c>
    </row>
    <row r="56" spans="1:14">
      <c r="A56" s="7" t="s">
        <v>49</v>
      </c>
      <c r="B56" s="162">
        <v>42407</v>
      </c>
      <c r="C56" s="146">
        <f t="shared" si="0"/>
        <v>8.2834196437779912E-3</v>
      </c>
      <c r="E56" s="104">
        <v>44100</v>
      </c>
      <c r="F56" s="146">
        <f t="shared" si="1"/>
        <v>8.43265120534583E-3</v>
      </c>
      <c r="H56" s="163">
        <f>+'COEF Art 14 F I'!AQ56</f>
        <v>1.3487146541778345E-2</v>
      </c>
      <c r="J56" s="164">
        <f t="shared" si="7"/>
        <v>696854.62147844187</v>
      </c>
      <c r="K56" s="165">
        <f t="shared" si="8"/>
        <v>709408.94177381729</v>
      </c>
      <c r="L56" s="165">
        <f t="shared" si="9"/>
        <v>972536.27149591979</v>
      </c>
      <c r="M56" s="165">
        <f t="shared" si="5"/>
        <v>2378799.8347481787</v>
      </c>
      <c r="N56" s="166">
        <f t="shared" si="6"/>
        <v>9.896768759726839E-3</v>
      </c>
    </row>
    <row r="57" spans="1:14">
      <c r="A57" s="7" t="s">
        <v>50</v>
      </c>
      <c r="B57" s="162">
        <v>1632</v>
      </c>
      <c r="C57" s="146">
        <f t="shared" si="0"/>
        <v>3.1878088189793386E-4</v>
      </c>
      <c r="E57" s="104">
        <v>2092</v>
      </c>
      <c r="F57" s="146">
        <f t="shared" si="1"/>
        <v>4.0002508665722169E-4</v>
      </c>
      <c r="H57" s="163">
        <f>+'COEF Art 14 F I'!AQ57</f>
        <v>1.787064363208399E-3</v>
      </c>
      <c r="J57" s="164">
        <f t="shared" si="7"/>
        <v>26817.901343005098</v>
      </c>
      <c r="K57" s="165">
        <f t="shared" si="8"/>
        <v>33652.687215211467</v>
      </c>
      <c r="L57" s="165">
        <f t="shared" si="9"/>
        <v>128862.31400647071</v>
      </c>
      <c r="M57" s="165">
        <f t="shared" si="5"/>
        <v>189332.90256468728</v>
      </c>
      <c r="N57" s="166">
        <f t="shared" si="6"/>
        <v>7.877013979568241E-4</v>
      </c>
    </row>
    <row r="58" spans="1:14">
      <c r="A58" s="7" t="s">
        <v>51</v>
      </c>
      <c r="B58" s="162">
        <v>4080</v>
      </c>
      <c r="C58" s="146">
        <f t="shared" si="0"/>
        <v>7.9695220474483466E-4</v>
      </c>
      <c r="E58" s="104">
        <v>4242</v>
      </c>
      <c r="F58" s="146">
        <f t="shared" si="1"/>
        <v>8.111407349904084E-4</v>
      </c>
      <c r="H58" s="163">
        <f>+'COEF Art 14 F I'!AQ58</f>
        <v>1.2476539139612316E-3</v>
      </c>
      <c r="J58" s="164">
        <f t="shared" si="7"/>
        <v>67044.753357512745</v>
      </c>
      <c r="K58" s="165">
        <f t="shared" si="8"/>
        <v>68238.383923005284</v>
      </c>
      <c r="L58" s="165">
        <f t="shared" si="9"/>
        <v>89966.301014266006</v>
      </c>
      <c r="M58" s="165">
        <f t="shared" si="5"/>
        <v>225249.43829478402</v>
      </c>
      <c r="N58" s="166">
        <f t="shared" si="6"/>
        <v>9.3712870309570445E-4</v>
      </c>
    </row>
    <row r="59" spans="1:14" ht="13.5" thickBot="1">
      <c r="A59" s="11" t="s">
        <v>52</v>
      </c>
      <c r="B59" s="167">
        <f>SUM(B8:B58)</f>
        <v>5119504</v>
      </c>
      <c r="C59" s="147">
        <f>SUM(C8:C58)</f>
        <v>0.99999999999999989</v>
      </c>
      <c r="E59" s="168">
        <f>SUM(E8:E58)</f>
        <v>5229672.0125270998</v>
      </c>
      <c r="F59" s="147">
        <f t="shared" si="1"/>
        <v>1</v>
      </c>
      <c r="H59" s="169">
        <f>SUM(H8:H58)</f>
        <v>1.0000000000000002</v>
      </c>
      <c r="J59" s="170">
        <f>SUM(J8:J58)</f>
        <v>84126441.909999967</v>
      </c>
      <c r="K59" s="171">
        <f>SUM(K8:K58)</f>
        <v>84126441.909999967</v>
      </c>
      <c r="L59" s="171">
        <f>SUM(L8:L58)</f>
        <v>72108378.780000001</v>
      </c>
      <c r="M59" s="171">
        <f>SUM(M8:M58)</f>
        <v>240361262.59999996</v>
      </c>
      <c r="N59" s="172">
        <f>SUM(N8:N58)</f>
        <v>1.0000000000000002</v>
      </c>
    </row>
    <row r="60" spans="1:14" ht="13.5" thickTop="1"/>
    <row r="61" spans="1:14" ht="15.75" customHeight="1">
      <c r="A61" s="25" t="s">
        <v>97</v>
      </c>
    </row>
    <row r="62" spans="1:14">
      <c r="A62" s="25" t="s">
        <v>173</v>
      </c>
    </row>
    <row r="63" spans="1:14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D7" sqref="D7"/>
    </sheetView>
  </sheetViews>
  <sheetFormatPr baseColWidth="10" defaultColWidth="9.7109375" defaultRowHeight="12.75"/>
  <cols>
    <col min="1" max="1" width="27" style="1" customWidth="1"/>
    <col min="2" max="2" width="15.42578125" style="1" customWidth="1"/>
    <col min="3" max="3" width="15.5703125" style="1" customWidth="1"/>
    <col min="4" max="4" width="15.85546875" style="1" customWidth="1"/>
    <col min="5" max="5" width="12.140625" style="1" customWidth="1"/>
    <col min="6" max="6" width="8.85546875" style="1" customWidth="1"/>
    <col min="7" max="7" width="16.285156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5.28515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>
      <c r="A1" s="227" t="s">
        <v>195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8.25" customHeight="1" thickBot="1">
      <c r="B2" s="108"/>
    </row>
    <row r="3" spans="1:14" ht="69" customHeight="1" thickBot="1">
      <c r="A3" s="231" t="s">
        <v>0</v>
      </c>
      <c r="B3" s="229" t="s">
        <v>181</v>
      </c>
      <c r="C3" s="229" t="s">
        <v>182</v>
      </c>
      <c r="D3" s="229" t="s">
        <v>183</v>
      </c>
      <c r="E3" s="234" t="s">
        <v>184</v>
      </c>
      <c r="F3" s="235"/>
      <c r="G3" s="141" t="s">
        <v>185</v>
      </c>
      <c r="H3" s="229" t="s">
        <v>186</v>
      </c>
      <c r="I3" s="229" t="s">
        <v>187</v>
      </c>
      <c r="J3" s="229" t="s">
        <v>188</v>
      </c>
      <c r="K3" s="174" t="s">
        <v>189</v>
      </c>
      <c r="L3" s="229" t="s">
        <v>190</v>
      </c>
      <c r="M3" s="229" t="s">
        <v>191</v>
      </c>
      <c r="N3" s="229" t="s">
        <v>209</v>
      </c>
    </row>
    <row r="4" spans="1:14" ht="20.45" customHeight="1" thickBot="1">
      <c r="A4" s="232"/>
      <c r="B4" s="230"/>
      <c r="C4" s="230"/>
      <c r="D4" s="233"/>
      <c r="E4" s="236"/>
      <c r="F4" s="237"/>
      <c r="G4" s="196">
        <f>+D59</f>
        <v>6.1240013188856211E-2</v>
      </c>
      <c r="H4" s="230"/>
      <c r="I4" s="230"/>
      <c r="J4" s="230"/>
      <c r="K4" s="173">
        <f>+H58/J58</f>
        <v>1.0000000000000007</v>
      </c>
      <c r="L4" s="230"/>
      <c r="M4" s="230"/>
      <c r="N4" s="230"/>
    </row>
    <row r="5" spans="1:14" ht="20.45" customHeight="1">
      <c r="A5" s="113"/>
      <c r="B5" s="135" t="s">
        <v>131</v>
      </c>
      <c r="C5" s="135" t="s">
        <v>131</v>
      </c>
      <c r="D5" s="136" t="s">
        <v>131</v>
      </c>
      <c r="E5" s="136" t="s">
        <v>131</v>
      </c>
      <c r="F5" s="136" t="s">
        <v>132</v>
      </c>
      <c r="G5" s="137" t="s">
        <v>131</v>
      </c>
      <c r="H5" s="135" t="s">
        <v>131</v>
      </c>
      <c r="I5" s="135" t="s">
        <v>131</v>
      </c>
      <c r="J5" s="137" t="s">
        <v>131</v>
      </c>
      <c r="K5" s="135" t="s">
        <v>131</v>
      </c>
      <c r="L5" s="135" t="s">
        <v>131</v>
      </c>
      <c r="M5" s="135"/>
      <c r="N5" s="135"/>
    </row>
    <row r="6" spans="1:14" ht="16.5" thickBot="1">
      <c r="A6" s="2"/>
      <c r="B6" s="3"/>
      <c r="C6" s="3"/>
      <c r="D6" s="4" t="s">
        <v>152</v>
      </c>
      <c r="E6" s="4"/>
      <c r="F6" s="138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>
      <c r="A7" s="5" t="s">
        <v>1</v>
      </c>
      <c r="B7" s="6">
        <v>9093488.9490233809</v>
      </c>
      <c r="C7" s="6">
        <f t="shared" ref="C7:C57" si="0">(+B7*G$4)+B7</f>
        <v>9650374.3321942911</v>
      </c>
      <c r="D7" s="6">
        <f>+'COEF Art 14 F I'!AP8+'COEF Art 14 F II'!M8</f>
        <v>3384895.3071303964</v>
      </c>
      <c r="E7" s="6">
        <f>+D7-C7</f>
        <v>-6265479.0250638947</v>
      </c>
      <c r="F7" s="199">
        <f>+(D7-C7)/C7</f>
        <v>-0.64924725294456609</v>
      </c>
      <c r="G7" s="6">
        <f>IF(F7&lt;0,C7,0)</f>
        <v>9650374.3321942911</v>
      </c>
      <c r="H7" s="6">
        <f>IF(F7&lt;0,G7-D7,0)</f>
        <v>6265479.0250638947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9650374.3321942911</v>
      </c>
      <c r="M7" s="199">
        <f t="shared" ref="M7:M38" si="2">+(L7-B7)/B7</f>
        <v>6.1240013188856225E-2</v>
      </c>
      <c r="N7" s="202">
        <f>+L7/L$58</f>
        <v>1.3252759262418782E-3</v>
      </c>
    </row>
    <row r="8" spans="1:14" ht="12.75" customHeight="1">
      <c r="A8" s="7" t="s">
        <v>2</v>
      </c>
      <c r="B8" s="8">
        <v>18012177.152566426</v>
      </c>
      <c r="C8" s="8">
        <f t="shared" si="0"/>
        <v>19115243.118949607</v>
      </c>
      <c r="D8" s="8">
        <f>+'COEF Art 14 F I'!AP9+'COEF Art 14 F II'!M9</f>
        <v>17919745.548715234</v>
      </c>
      <c r="E8" s="8">
        <f t="shared" ref="E8:E57" si="3">+D8-C8</f>
        <v>-1195497.5702343732</v>
      </c>
      <c r="F8" s="200">
        <f t="shared" ref="F8:F58" si="4">+(D8-C8)/C8</f>
        <v>-6.2541583321492511E-2</v>
      </c>
      <c r="G8" s="8">
        <f t="shared" ref="G8:G57" si="5">IF(F8&lt;0,C8,0)</f>
        <v>19115243.118949607</v>
      </c>
      <c r="H8" s="8">
        <f t="shared" ref="H8:H57" si="6">IF(F8&lt;0,G8-D8,0)</f>
        <v>1195497.5702343732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19115243.118949607</v>
      </c>
      <c r="M8" s="200">
        <f t="shared" si="2"/>
        <v>6.1240013188856163E-2</v>
      </c>
      <c r="N8" s="203">
        <f t="shared" ref="N8:N57" si="9">+L8/L$58</f>
        <v>2.6250765677857855E-3</v>
      </c>
    </row>
    <row r="9" spans="1:14" ht="12.75" customHeight="1">
      <c r="A9" s="7" t="s">
        <v>3</v>
      </c>
      <c r="B9" s="8">
        <v>17759702.976368759</v>
      </c>
      <c r="C9" s="8">
        <f t="shared" si="0"/>
        <v>18847307.42087175</v>
      </c>
      <c r="D9" s="8">
        <f>+'COEF Art 14 F I'!AP10+'COEF Art 14 F II'!M10</f>
        <v>18963223.470041879</v>
      </c>
      <c r="E9" s="8">
        <f t="shared" si="3"/>
        <v>115916.049170129</v>
      </c>
      <c r="F9" s="200">
        <f t="shared" si="4"/>
        <v>6.1502710483600474E-3</v>
      </c>
      <c r="G9" s="8">
        <f t="shared" si="5"/>
        <v>0</v>
      </c>
      <c r="H9" s="8">
        <f t="shared" si="6"/>
        <v>0</v>
      </c>
      <c r="I9" s="8">
        <f t="shared" si="7"/>
        <v>18963223.470041879</v>
      </c>
      <c r="J9" s="8">
        <f t="shared" ref="J9:J57" si="10">IF(I9=0,0,D9-C9)</f>
        <v>115916.049170129</v>
      </c>
      <c r="K9" s="8">
        <f t="shared" si="8"/>
        <v>115916.04917012907</v>
      </c>
      <c r="L9" s="8">
        <f t="shared" si="1"/>
        <v>18847307.42087175</v>
      </c>
      <c r="M9" s="200">
        <f t="shared" si="2"/>
        <v>6.1240013188856156E-2</v>
      </c>
      <c r="N9" s="203">
        <f t="shared" si="9"/>
        <v>2.5882812354784367E-3</v>
      </c>
    </row>
    <row r="10" spans="1:14" ht="12.75" customHeight="1">
      <c r="A10" s="7" t="s">
        <v>4</v>
      </c>
      <c r="B10" s="8">
        <v>49421852.800506614</v>
      </c>
      <c r="C10" s="8">
        <f t="shared" si="0"/>
        <v>52448447.71782735</v>
      </c>
      <c r="D10" s="8">
        <f>+'COEF Art 14 F I'!AP11+'COEF Art 14 F II'!M11</f>
        <v>51213944.655160531</v>
      </c>
      <c r="E10" s="8">
        <f t="shared" si="3"/>
        <v>-1234503.0626668185</v>
      </c>
      <c r="F10" s="200">
        <f t="shared" si="4"/>
        <v>-2.3537456614701829E-2</v>
      </c>
      <c r="G10" s="8">
        <f t="shared" si="5"/>
        <v>52448447.71782735</v>
      </c>
      <c r="H10" s="8">
        <f t="shared" si="6"/>
        <v>1234503.0626668185</v>
      </c>
      <c r="I10" s="8">
        <f t="shared" si="7"/>
        <v>0</v>
      </c>
      <c r="J10" s="8">
        <f t="shared" si="10"/>
        <v>0</v>
      </c>
      <c r="K10" s="8">
        <f t="shared" si="8"/>
        <v>0</v>
      </c>
      <c r="L10" s="8">
        <f t="shared" si="1"/>
        <v>52448447.71782735</v>
      </c>
      <c r="M10" s="200">
        <f t="shared" si="2"/>
        <v>6.1240013188856218E-2</v>
      </c>
      <c r="N10" s="203">
        <f t="shared" si="9"/>
        <v>7.2026910808326711E-3</v>
      </c>
    </row>
    <row r="11" spans="1:14" ht="12.75" customHeight="1">
      <c r="A11" s="7" t="s">
        <v>5</v>
      </c>
      <c r="B11" s="8">
        <v>65457554.68593242</v>
      </c>
      <c r="C11" s="8">
        <f t="shared" si="0"/>
        <v>69466176.198209196</v>
      </c>
      <c r="D11" s="8">
        <f>+'COEF Art 14 F I'!AP12+'COEF Art 14 F II'!M12</f>
        <v>54171318.918735109</v>
      </c>
      <c r="E11" s="8">
        <f t="shared" si="3"/>
        <v>-15294857.279474087</v>
      </c>
      <c r="F11" s="200">
        <f t="shared" si="4"/>
        <v>-0.22017704322507939</v>
      </c>
      <c r="G11" s="8">
        <f t="shared" si="5"/>
        <v>69466176.198209196</v>
      </c>
      <c r="H11" s="8">
        <f t="shared" si="6"/>
        <v>15294857.279474087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69466176.198209196</v>
      </c>
      <c r="M11" s="200">
        <f t="shared" si="2"/>
        <v>6.1240013188856184E-2</v>
      </c>
      <c r="N11" s="203">
        <f t="shared" si="9"/>
        <v>9.5397181326364461E-3</v>
      </c>
    </row>
    <row r="12" spans="1:14" ht="12.75" customHeight="1">
      <c r="A12" s="7" t="s">
        <v>6</v>
      </c>
      <c r="B12" s="8">
        <v>426904184.71092719</v>
      </c>
      <c r="C12" s="8">
        <f t="shared" si="0"/>
        <v>453047802.6130023</v>
      </c>
      <c r="D12" s="8">
        <f>+'COEF Art 14 F I'!AP13+'COEF Art 14 F II'!M13</f>
        <v>508500771.29725963</v>
      </c>
      <c r="E12" s="8">
        <f t="shared" si="3"/>
        <v>55452968.684257329</v>
      </c>
      <c r="F12" s="200">
        <f t="shared" si="4"/>
        <v>0.12239981821879793</v>
      </c>
      <c r="G12" s="8">
        <f t="shared" si="5"/>
        <v>0</v>
      </c>
      <c r="H12" s="8">
        <f t="shared" si="6"/>
        <v>0</v>
      </c>
      <c r="I12" s="8">
        <f t="shared" si="7"/>
        <v>508500771.29725963</v>
      </c>
      <c r="J12" s="8">
        <f t="shared" si="10"/>
        <v>55452968.684257329</v>
      </c>
      <c r="K12" s="8">
        <f t="shared" si="8"/>
        <v>55452968.684257366</v>
      </c>
      <c r="L12" s="8">
        <f t="shared" si="1"/>
        <v>453047802.61300224</v>
      </c>
      <c r="M12" s="200">
        <f t="shared" si="2"/>
        <v>6.1240013188856128E-2</v>
      </c>
      <c r="N12" s="203">
        <f t="shared" si="9"/>
        <v>6.2216586172908886E-2</v>
      </c>
    </row>
    <row r="13" spans="1:14" ht="12.75" customHeight="1">
      <c r="A13" s="7" t="s">
        <v>7</v>
      </c>
      <c r="B13" s="8">
        <v>72964242.294004127</v>
      </c>
      <c r="C13" s="8">
        <f t="shared" si="0"/>
        <v>77432573.454403847</v>
      </c>
      <c r="D13" s="8">
        <f>+'COEF Art 14 F I'!AP14+'COEF Art 14 F II'!M14</f>
        <v>75478493.945751444</v>
      </c>
      <c r="E13" s="8">
        <f t="shared" si="3"/>
        <v>-1954079.508652404</v>
      </c>
      <c r="F13" s="200">
        <f t="shared" si="4"/>
        <v>-2.5235884867019991E-2</v>
      </c>
      <c r="G13" s="8">
        <f t="shared" si="5"/>
        <v>77432573.454403847</v>
      </c>
      <c r="H13" s="8">
        <f t="shared" si="6"/>
        <v>1954079.508652404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77432573.454403847</v>
      </c>
      <c r="M13" s="200">
        <f t="shared" si="2"/>
        <v>6.1240013188856308E-2</v>
      </c>
      <c r="N13" s="203">
        <f t="shared" si="9"/>
        <v>1.063373522866691E-2</v>
      </c>
    </row>
    <row r="14" spans="1:14" ht="12.75" customHeight="1">
      <c r="A14" s="7" t="s">
        <v>8</v>
      </c>
      <c r="B14" s="8">
        <v>11880911.202273678</v>
      </c>
      <c r="C14" s="8">
        <f t="shared" si="0"/>
        <v>12608498.360996548</v>
      </c>
      <c r="D14" s="8">
        <f>+'COEF Art 14 F I'!AP15+'COEF Art 14 F II'!M15</f>
        <v>9801472.3911698125</v>
      </c>
      <c r="E14" s="8">
        <f t="shared" si="3"/>
        <v>-2807025.9698267356</v>
      </c>
      <c r="F14" s="200">
        <f t="shared" si="4"/>
        <v>-0.22262968114506496</v>
      </c>
      <c r="G14" s="8">
        <f t="shared" si="5"/>
        <v>12608498.360996548</v>
      </c>
      <c r="H14" s="8">
        <f t="shared" si="6"/>
        <v>2807025.9698267356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12608498.360996548</v>
      </c>
      <c r="M14" s="200">
        <f t="shared" si="2"/>
        <v>6.1240013188856253E-2</v>
      </c>
      <c r="N14" s="203">
        <f t="shared" si="9"/>
        <v>1.7315120397085636E-3</v>
      </c>
    </row>
    <row r="15" spans="1:14" ht="12.75" customHeight="1">
      <c r="A15" s="7" t="s">
        <v>9</v>
      </c>
      <c r="B15" s="8">
        <v>118098582.1698456</v>
      </c>
      <c r="C15" s="8">
        <f t="shared" si="0"/>
        <v>125330940.89951216</v>
      </c>
      <c r="D15" s="8">
        <f>+'COEF Art 14 F I'!AP16+'COEF Art 14 F II'!M16</f>
        <v>96351299.115920007</v>
      </c>
      <c r="E15" s="8">
        <f t="shared" si="3"/>
        <v>-28979641.78359215</v>
      </c>
      <c r="F15" s="200">
        <f t="shared" si="4"/>
        <v>-0.23122495989898814</v>
      </c>
      <c r="G15" s="8">
        <f t="shared" si="5"/>
        <v>125330940.89951216</v>
      </c>
      <c r="H15" s="8">
        <f t="shared" si="6"/>
        <v>28979641.78359215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125330940.89951216</v>
      </c>
      <c r="M15" s="200">
        <f t="shared" si="2"/>
        <v>6.124001318885619E-2</v>
      </c>
      <c r="N15" s="203">
        <f t="shared" si="9"/>
        <v>1.7211568491519839E-2</v>
      </c>
    </row>
    <row r="16" spans="1:14" ht="12.75" customHeight="1">
      <c r="A16" s="7" t="s">
        <v>10</v>
      </c>
      <c r="B16" s="8">
        <v>16872065.091419283</v>
      </c>
      <c r="C16" s="8">
        <f t="shared" si="0"/>
        <v>17905310.580141041</v>
      </c>
      <c r="D16" s="8">
        <f>+'COEF Art 14 F I'!AP17+'COEF Art 14 F II'!M17</f>
        <v>15195165.786265928</v>
      </c>
      <c r="E16" s="8">
        <f t="shared" si="3"/>
        <v>-2710144.7938751131</v>
      </c>
      <c r="F16" s="200">
        <f t="shared" si="4"/>
        <v>-0.15135983158432123</v>
      </c>
      <c r="G16" s="8">
        <f t="shared" si="5"/>
        <v>17905310.580141041</v>
      </c>
      <c r="H16" s="8">
        <f t="shared" si="6"/>
        <v>2710144.7938751131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17905310.580141041</v>
      </c>
      <c r="M16" s="200">
        <f t="shared" si="2"/>
        <v>6.1240013188856253E-2</v>
      </c>
      <c r="N16" s="203">
        <f t="shared" si="9"/>
        <v>2.4589177835912341E-3</v>
      </c>
    </row>
    <row r="17" spans="1:14" s="9" customFormat="1" ht="12.75" customHeight="1">
      <c r="A17" s="7" t="s">
        <v>11</v>
      </c>
      <c r="B17" s="8">
        <v>24684566.343440365</v>
      </c>
      <c r="C17" s="8">
        <f t="shared" si="0"/>
        <v>26196249.511873849</v>
      </c>
      <c r="D17" s="8">
        <f>+'COEF Art 14 F I'!AP18+'COEF Art 14 F II'!M18</f>
        <v>35215031.004731789</v>
      </c>
      <c r="E17" s="8">
        <f t="shared" si="3"/>
        <v>9018781.4928579405</v>
      </c>
      <c r="F17" s="200">
        <f t="shared" si="4"/>
        <v>0.3442775840400375</v>
      </c>
      <c r="G17" s="8">
        <f t="shared" si="5"/>
        <v>0</v>
      </c>
      <c r="H17" s="8">
        <f t="shared" si="6"/>
        <v>0</v>
      </c>
      <c r="I17" s="8">
        <f t="shared" si="7"/>
        <v>35215031.004731789</v>
      </c>
      <c r="J17" s="8">
        <f t="shared" si="10"/>
        <v>9018781.4928579405</v>
      </c>
      <c r="K17" s="8">
        <f t="shared" si="8"/>
        <v>9018781.4928579461</v>
      </c>
      <c r="L17" s="8">
        <f t="shared" si="1"/>
        <v>26196249.511873841</v>
      </c>
      <c r="M17" s="200">
        <f t="shared" si="2"/>
        <v>6.1240013188855892E-2</v>
      </c>
      <c r="N17" s="203">
        <f t="shared" si="9"/>
        <v>3.5975038522695303E-3</v>
      </c>
    </row>
    <row r="18" spans="1:14" ht="12.75" customHeight="1">
      <c r="A18" s="7" t="s">
        <v>12</v>
      </c>
      <c r="B18" s="8">
        <v>59956001.748471357</v>
      </c>
      <c r="C18" s="8">
        <f t="shared" si="0"/>
        <v>63627708.086298831</v>
      </c>
      <c r="D18" s="8">
        <f>+'COEF Art 14 F I'!AP19+'COEF Art 14 F II'!M19</f>
        <v>50889407.170494318</v>
      </c>
      <c r="E18" s="8">
        <f t="shared" si="3"/>
        <v>-12738300.915804513</v>
      </c>
      <c r="F18" s="200">
        <f t="shared" si="4"/>
        <v>-0.20020053053816494</v>
      </c>
      <c r="G18" s="8">
        <f t="shared" si="5"/>
        <v>63627708.086298831</v>
      </c>
      <c r="H18" s="8">
        <f t="shared" si="6"/>
        <v>12738300.915804513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63627708.086298831</v>
      </c>
      <c r="M18" s="200">
        <f t="shared" si="2"/>
        <v>6.1240013188856246E-2</v>
      </c>
      <c r="N18" s="203">
        <f t="shared" si="9"/>
        <v>8.7379273452021598E-3</v>
      </c>
    </row>
    <row r="19" spans="1:14" ht="12.75" customHeight="1">
      <c r="A19" s="7" t="s">
        <v>13</v>
      </c>
      <c r="B19" s="8">
        <v>30506186.397207264</v>
      </c>
      <c r="C19" s="8">
        <f t="shared" si="0"/>
        <v>32374385.654513944</v>
      </c>
      <c r="D19" s="8">
        <f>+'COEF Art 14 F I'!AP20+'COEF Art 14 F II'!M20</f>
        <v>23673980.790160198</v>
      </c>
      <c r="E19" s="8">
        <f t="shared" si="3"/>
        <v>-8700404.8643537462</v>
      </c>
      <c r="F19" s="200">
        <f t="shared" si="4"/>
        <v>-0.26874347384382424</v>
      </c>
      <c r="G19" s="8">
        <f t="shared" si="5"/>
        <v>32374385.654513944</v>
      </c>
      <c r="H19" s="8">
        <f t="shared" si="6"/>
        <v>8700404.8643537462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32374385.654513944</v>
      </c>
      <c r="M19" s="200">
        <f t="shared" si="2"/>
        <v>6.1240013188856253E-2</v>
      </c>
      <c r="N19" s="203">
        <f t="shared" si="9"/>
        <v>4.4459408990658355E-3</v>
      </c>
    </row>
    <row r="20" spans="1:14" ht="12.75" customHeight="1">
      <c r="A20" s="7" t="s">
        <v>14</v>
      </c>
      <c r="B20" s="8">
        <v>159718099.17153791</v>
      </c>
      <c r="C20" s="8">
        <f t="shared" si="0"/>
        <v>169499237.67130193</v>
      </c>
      <c r="D20" s="8">
        <f>+'COEF Art 14 F I'!AP21+'COEF Art 14 F II'!M21</f>
        <v>170279940.03003085</v>
      </c>
      <c r="E20" s="8">
        <f t="shared" si="3"/>
        <v>780702.35872891545</v>
      </c>
      <c r="F20" s="200">
        <f t="shared" si="4"/>
        <v>4.60593433607576E-3</v>
      </c>
      <c r="G20" s="8">
        <f t="shared" si="5"/>
        <v>0</v>
      </c>
      <c r="H20" s="8">
        <f t="shared" si="6"/>
        <v>0</v>
      </c>
      <c r="I20" s="8">
        <f t="shared" si="7"/>
        <v>170279940.03003085</v>
      </c>
      <c r="J20" s="8">
        <f t="shared" si="10"/>
        <v>780702.35872891545</v>
      </c>
      <c r="K20" s="8">
        <f t="shared" si="8"/>
        <v>780702.35872891592</v>
      </c>
      <c r="L20" s="8">
        <f t="shared" si="1"/>
        <v>169499237.67130193</v>
      </c>
      <c r="M20" s="200">
        <f t="shared" si="2"/>
        <v>6.1240013188856211E-2</v>
      </c>
      <c r="N20" s="203">
        <f t="shared" si="9"/>
        <v>2.327715500659238E-2</v>
      </c>
    </row>
    <row r="21" spans="1:14" ht="12.75" customHeight="1">
      <c r="A21" s="7" t="s">
        <v>15</v>
      </c>
      <c r="B21" s="8">
        <v>20176224.022744469</v>
      </c>
      <c r="C21" s="8">
        <f t="shared" si="0"/>
        <v>21411816.247998659</v>
      </c>
      <c r="D21" s="8">
        <f>+'COEF Art 14 F I'!AP22+'COEF Art 14 F II'!M22</f>
        <v>21566033.088206243</v>
      </c>
      <c r="E21" s="8">
        <f t="shared" si="3"/>
        <v>154216.8402075842</v>
      </c>
      <c r="F21" s="200">
        <f t="shared" si="4"/>
        <v>7.2024175072957063E-3</v>
      </c>
      <c r="G21" s="8">
        <f t="shared" si="5"/>
        <v>0</v>
      </c>
      <c r="H21" s="8">
        <f t="shared" si="6"/>
        <v>0</v>
      </c>
      <c r="I21" s="8">
        <f t="shared" si="7"/>
        <v>21566033.088206243</v>
      </c>
      <c r="J21" s="8">
        <f t="shared" si="10"/>
        <v>154216.8402075842</v>
      </c>
      <c r="K21" s="8">
        <f t="shared" si="8"/>
        <v>154216.84020758432</v>
      </c>
      <c r="L21" s="8">
        <f t="shared" si="1"/>
        <v>21411816.247998659</v>
      </c>
      <c r="M21" s="200">
        <f t="shared" si="2"/>
        <v>6.1240013188856232E-2</v>
      </c>
      <c r="N21" s="203">
        <f t="shared" si="9"/>
        <v>2.9404625803914376E-3</v>
      </c>
    </row>
    <row r="22" spans="1:14" ht="12.75" customHeight="1">
      <c r="A22" s="7" t="s">
        <v>16</v>
      </c>
      <c r="B22" s="8">
        <v>14854562.573080506</v>
      </c>
      <c r="C22" s="8">
        <f t="shared" si="0"/>
        <v>15764256.180970646</v>
      </c>
      <c r="D22" s="8">
        <f>+'COEF Art 14 F I'!AP23+'COEF Art 14 F II'!M23</f>
        <v>8290242.0732573485</v>
      </c>
      <c r="E22" s="8">
        <f t="shared" si="3"/>
        <v>-7474014.1077132979</v>
      </c>
      <c r="F22" s="200">
        <f t="shared" si="4"/>
        <v>-0.47411143424168228</v>
      </c>
      <c r="G22" s="8">
        <f t="shared" si="5"/>
        <v>15764256.180970646</v>
      </c>
      <c r="H22" s="8">
        <f t="shared" si="6"/>
        <v>7474014.1077132979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15764256.180970646</v>
      </c>
      <c r="M22" s="200">
        <f t="shared" si="2"/>
        <v>6.1240013188856225E-2</v>
      </c>
      <c r="N22" s="203">
        <f t="shared" si="9"/>
        <v>2.1648889973162038E-3</v>
      </c>
    </row>
    <row r="23" spans="1:14" ht="12.75" customHeight="1">
      <c r="A23" s="7" t="s">
        <v>17</v>
      </c>
      <c r="B23" s="8">
        <v>130276506.41138341</v>
      </c>
      <c r="C23" s="8">
        <f t="shared" si="0"/>
        <v>138254641.38221464</v>
      </c>
      <c r="D23" s="8">
        <f>+'COEF Art 14 F I'!AP24+'COEF Art 14 F II'!M24</f>
        <v>126818559.63098255</v>
      </c>
      <c r="E23" s="8">
        <f t="shared" si="3"/>
        <v>-11436081.751232088</v>
      </c>
      <c r="F23" s="200">
        <f t="shared" si="4"/>
        <v>-8.2717524973474413E-2</v>
      </c>
      <c r="G23" s="8">
        <f t="shared" si="5"/>
        <v>138254641.38221464</v>
      </c>
      <c r="H23" s="8">
        <f t="shared" si="6"/>
        <v>11436081.751232088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138254641.38221464</v>
      </c>
      <c r="M23" s="200">
        <f t="shared" si="2"/>
        <v>6.1240013188856211E-2</v>
      </c>
      <c r="N23" s="203">
        <f t="shared" si="9"/>
        <v>1.8986366912607792E-2</v>
      </c>
    </row>
    <row r="24" spans="1:14" ht="12.75" customHeight="1">
      <c r="A24" s="7" t="s">
        <v>18</v>
      </c>
      <c r="B24" s="8">
        <v>140240800.96813044</v>
      </c>
      <c r="C24" s="8">
        <f t="shared" si="0"/>
        <v>148829149.46903449</v>
      </c>
      <c r="D24" s="8">
        <f>+'COEF Art 14 F I'!AP25+'COEF Art 14 F II'!M25</f>
        <v>134181661.74676245</v>
      </c>
      <c r="E24" s="8">
        <f t="shared" si="3"/>
        <v>-14647487.722272038</v>
      </c>
      <c r="F24" s="200">
        <f t="shared" si="4"/>
        <v>-9.841813767349121E-2</v>
      </c>
      <c r="G24" s="8">
        <f t="shared" si="5"/>
        <v>148829149.46903449</v>
      </c>
      <c r="H24" s="8">
        <f t="shared" si="6"/>
        <v>14647487.722272038</v>
      </c>
      <c r="I24" s="8">
        <f t="shared" si="7"/>
        <v>0</v>
      </c>
      <c r="J24" s="8">
        <f t="shared" si="10"/>
        <v>0</v>
      </c>
      <c r="K24" s="8">
        <f t="shared" si="8"/>
        <v>0</v>
      </c>
      <c r="L24" s="8">
        <f t="shared" si="1"/>
        <v>148829149.46903449</v>
      </c>
      <c r="M24" s="200">
        <f t="shared" si="2"/>
        <v>6.1240013188856114E-2</v>
      </c>
      <c r="N24" s="203">
        <f t="shared" si="9"/>
        <v>2.0438553171596763E-2</v>
      </c>
    </row>
    <row r="25" spans="1:14" ht="12.75" customHeight="1">
      <c r="A25" s="7" t="s">
        <v>19</v>
      </c>
      <c r="B25" s="8">
        <v>25039189.762536168</v>
      </c>
      <c r="C25" s="8">
        <f t="shared" si="0"/>
        <v>26572590.073832158</v>
      </c>
      <c r="D25" s="8">
        <f>+'COEF Art 14 F I'!AP26+'COEF Art 14 F II'!M26</f>
        <v>19612383.870159879</v>
      </c>
      <c r="E25" s="8">
        <f t="shared" si="3"/>
        <v>-6960206.2036722787</v>
      </c>
      <c r="F25" s="200">
        <f t="shared" si="4"/>
        <v>-0.26193179454216881</v>
      </c>
      <c r="G25" s="8">
        <f t="shared" si="5"/>
        <v>26572590.073832158</v>
      </c>
      <c r="H25" s="8">
        <f t="shared" si="6"/>
        <v>6960206.2036722787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26572590.073832158</v>
      </c>
      <c r="M25" s="200">
        <f t="shared" si="2"/>
        <v>6.1240013188856274E-2</v>
      </c>
      <c r="N25" s="203">
        <f t="shared" si="9"/>
        <v>3.6491863124169894E-3</v>
      </c>
    </row>
    <row r="26" spans="1:14" ht="12.75" customHeight="1">
      <c r="A26" s="7" t="s">
        <v>20</v>
      </c>
      <c r="B26" s="8">
        <v>342270904.50563252</v>
      </c>
      <c r="C26" s="8">
        <f t="shared" si="0"/>
        <v>363231579.21171921</v>
      </c>
      <c r="D26" s="8">
        <f>+'COEF Art 14 F I'!AP27+'COEF Art 14 F II'!M27</f>
        <v>318924536.66667271</v>
      </c>
      <c r="E26" s="8">
        <f t="shared" si="3"/>
        <v>-44307042.545046508</v>
      </c>
      <c r="F26" s="200">
        <f t="shared" si="4"/>
        <v>-0.12198015007726233</v>
      </c>
      <c r="G26" s="8">
        <f t="shared" si="5"/>
        <v>363231579.21171921</v>
      </c>
      <c r="H26" s="8">
        <f t="shared" si="6"/>
        <v>44307042.545046508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363231579.21171921</v>
      </c>
      <c r="M26" s="200">
        <f t="shared" si="2"/>
        <v>6.1240013188856253E-2</v>
      </c>
      <c r="N26" s="203">
        <f t="shared" si="9"/>
        <v>4.9882217104697042E-2</v>
      </c>
    </row>
    <row r="27" spans="1:14" s="9" customFormat="1" ht="12.75" customHeight="1">
      <c r="A27" s="7" t="s">
        <v>21</v>
      </c>
      <c r="B27" s="8">
        <v>50535005.446888201</v>
      </c>
      <c r="C27" s="8">
        <f t="shared" si="0"/>
        <v>53629769.846954554</v>
      </c>
      <c r="D27" s="8">
        <f>+'COEF Art 14 F I'!AP28+'COEF Art 14 F II'!M28</f>
        <v>46209298.99420967</v>
      </c>
      <c r="E27" s="8">
        <f t="shared" si="3"/>
        <v>-7420470.8527448848</v>
      </c>
      <c r="F27" s="200">
        <f t="shared" si="4"/>
        <v>-0.13836477154239116</v>
      </c>
      <c r="G27" s="8">
        <f t="shared" si="5"/>
        <v>53629769.846954554</v>
      </c>
      <c r="H27" s="8">
        <f t="shared" si="6"/>
        <v>7420470.8527448848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53629769.846954554</v>
      </c>
      <c r="M27" s="200">
        <f t="shared" si="2"/>
        <v>6.1240013188856204E-2</v>
      </c>
      <c r="N27" s="203">
        <f t="shared" si="9"/>
        <v>7.364920827055697E-3</v>
      </c>
    </row>
    <row r="28" spans="1:14" ht="12.75" customHeight="1">
      <c r="A28" s="7" t="s">
        <v>22</v>
      </c>
      <c r="B28" s="8">
        <v>8105836.3818737632</v>
      </c>
      <c r="C28" s="8">
        <f t="shared" si="0"/>
        <v>8602237.9088064227</v>
      </c>
      <c r="D28" s="8">
        <f>+'COEF Art 14 F I'!AP29+'COEF Art 14 F II'!M29</f>
        <v>3881416.7687553274</v>
      </c>
      <c r="E28" s="8">
        <f t="shared" si="3"/>
        <v>-4720821.1400510948</v>
      </c>
      <c r="F28" s="200">
        <f t="shared" si="4"/>
        <v>-0.54878988352765956</v>
      </c>
      <c r="G28" s="8">
        <f t="shared" si="5"/>
        <v>8602237.9088064227</v>
      </c>
      <c r="H28" s="8">
        <f t="shared" si="6"/>
        <v>4720821.1400510948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8602237.9088064227</v>
      </c>
      <c r="M28" s="200">
        <f t="shared" si="2"/>
        <v>6.1240013188856184E-2</v>
      </c>
      <c r="N28" s="203">
        <f t="shared" si="9"/>
        <v>1.1813364352421171E-3</v>
      </c>
    </row>
    <row r="29" spans="1:14" ht="12.75" customHeight="1">
      <c r="A29" s="7" t="s">
        <v>23</v>
      </c>
      <c r="B29" s="8">
        <v>37092626.539370231</v>
      </c>
      <c r="C29" s="8">
        <f t="shared" si="0"/>
        <v>39364179.477850586</v>
      </c>
      <c r="D29" s="8">
        <f>+'COEF Art 14 F I'!AP30+'COEF Art 14 F II'!M30</f>
        <v>37355404.905520923</v>
      </c>
      <c r="E29" s="8">
        <f t="shared" si="3"/>
        <v>-2008774.5723296627</v>
      </c>
      <c r="F29" s="200">
        <f t="shared" si="4"/>
        <v>-5.1030520614813245E-2</v>
      </c>
      <c r="G29" s="8">
        <f t="shared" si="5"/>
        <v>39364179.477850586</v>
      </c>
      <c r="H29" s="8">
        <f t="shared" si="6"/>
        <v>2008774.5723296627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39364179.477850586</v>
      </c>
      <c r="M29" s="200">
        <f t="shared" si="2"/>
        <v>6.1240013188856315E-2</v>
      </c>
      <c r="N29" s="203">
        <f t="shared" si="9"/>
        <v>5.4058420557037586E-3</v>
      </c>
    </row>
    <row r="30" spans="1:14" ht="12.75" customHeight="1">
      <c r="A30" s="7" t="s">
        <v>24</v>
      </c>
      <c r="B30" s="8">
        <v>35727845.948894948</v>
      </c>
      <c r="C30" s="8">
        <f t="shared" si="0"/>
        <v>37915819.7060147</v>
      </c>
      <c r="D30" s="8">
        <f>+'COEF Art 14 F I'!AP31+'COEF Art 14 F II'!M31</f>
        <v>34867390.221983314</v>
      </c>
      <c r="E30" s="8">
        <f t="shared" si="3"/>
        <v>-3048429.4840313867</v>
      </c>
      <c r="F30" s="200">
        <f t="shared" si="4"/>
        <v>-8.0399936165637093E-2</v>
      </c>
      <c r="G30" s="8">
        <f t="shared" si="5"/>
        <v>37915819.7060147</v>
      </c>
      <c r="H30" s="8">
        <f t="shared" si="6"/>
        <v>3048429.4840313867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37915819.7060147</v>
      </c>
      <c r="M30" s="200">
        <f t="shared" si="2"/>
        <v>6.1240013188856295E-2</v>
      </c>
      <c r="N30" s="203">
        <f t="shared" si="9"/>
        <v>5.2069403061884281E-3</v>
      </c>
    </row>
    <row r="31" spans="1:14" ht="12.75" customHeight="1">
      <c r="A31" s="7" t="s">
        <v>25</v>
      </c>
      <c r="B31" s="8">
        <v>576078455.59590781</v>
      </c>
      <c r="C31" s="8">
        <f t="shared" si="0"/>
        <v>611357507.81441712</v>
      </c>
      <c r="D31" s="8">
        <f>+'COEF Art 14 F I'!AP32+'COEF Art 14 F II'!M32</f>
        <v>580835891.70374</v>
      </c>
      <c r="E31" s="8">
        <f t="shared" si="3"/>
        <v>-30521616.110677123</v>
      </c>
      <c r="F31" s="200">
        <f t="shared" si="4"/>
        <v>-4.9924333504614823E-2</v>
      </c>
      <c r="G31" s="8">
        <f t="shared" si="5"/>
        <v>611357507.81441712</v>
      </c>
      <c r="H31" s="8">
        <f t="shared" si="6"/>
        <v>30521616.110677123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611357507.81441712</v>
      </c>
      <c r="M31" s="200">
        <f t="shared" si="2"/>
        <v>6.1240013188856218E-2</v>
      </c>
      <c r="N31" s="203">
        <f t="shared" si="9"/>
        <v>8.3957094258068188E-2</v>
      </c>
    </row>
    <row r="32" spans="1:14" ht="12.75" customHeight="1">
      <c r="A32" s="7" t="s">
        <v>26</v>
      </c>
      <c r="B32" s="8">
        <v>15073576.183263082</v>
      </c>
      <c r="C32" s="8">
        <f t="shared" si="0"/>
        <v>15996682.187529342</v>
      </c>
      <c r="D32" s="8">
        <f>+'COEF Art 14 F I'!AP33+'COEF Art 14 F II'!M33</f>
        <v>9962450.2559645772</v>
      </c>
      <c r="E32" s="8">
        <f t="shared" si="3"/>
        <v>-6034231.9315647651</v>
      </c>
      <c r="F32" s="200">
        <f t="shared" si="4"/>
        <v>-0.37721771682561261</v>
      </c>
      <c r="G32" s="8">
        <f t="shared" si="5"/>
        <v>15996682.187529342</v>
      </c>
      <c r="H32" s="8">
        <f t="shared" si="6"/>
        <v>6034231.9315647651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15996682.187529342</v>
      </c>
      <c r="M32" s="200">
        <f t="shared" si="2"/>
        <v>6.1240013188856225E-2</v>
      </c>
      <c r="N32" s="203">
        <f t="shared" si="9"/>
        <v>2.1968078204127519E-3</v>
      </c>
    </row>
    <row r="33" spans="1:14" ht="12.75" customHeight="1">
      <c r="A33" s="7" t="s">
        <v>27</v>
      </c>
      <c r="B33" s="8">
        <v>25946830.478214618</v>
      </c>
      <c r="C33" s="8">
        <f t="shared" si="0"/>
        <v>27535814.718909498</v>
      </c>
      <c r="D33" s="8">
        <f>+'COEF Art 14 F I'!AP34+'COEF Art 14 F II'!M34</f>
        <v>24784565.477993961</v>
      </c>
      <c r="E33" s="8">
        <f t="shared" si="3"/>
        <v>-2751249.2409155369</v>
      </c>
      <c r="F33" s="200">
        <f t="shared" si="4"/>
        <v>-9.9915301907743753E-2</v>
      </c>
      <c r="G33" s="8">
        <f t="shared" si="5"/>
        <v>27535814.718909498</v>
      </c>
      <c r="H33" s="8">
        <f t="shared" si="6"/>
        <v>2751249.2409155369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27535814.718909498</v>
      </c>
      <c r="M33" s="200">
        <f t="shared" si="2"/>
        <v>6.1240013188856246E-2</v>
      </c>
      <c r="N33" s="203">
        <f t="shared" si="9"/>
        <v>3.7814649567204815E-3</v>
      </c>
    </row>
    <row r="34" spans="1:14" ht="12.75" customHeight="1">
      <c r="A34" s="7" t="s">
        <v>28</v>
      </c>
      <c r="B34" s="8">
        <v>14175338.142518848</v>
      </c>
      <c r="C34" s="8">
        <f t="shared" si="0"/>
        <v>15043436.037323199</v>
      </c>
      <c r="D34" s="8">
        <f>+'COEF Art 14 F I'!AP35+'COEF Art 14 F II'!M35</f>
        <v>15216516.291189244</v>
      </c>
      <c r="E34" s="8">
        <f t="shared" si="3"/>
        <v>173080.2538660448</v>
      </c>
      <c r="F34" s="200">
        <f t="shared" si="4"/>
        <v>1.1505367087454468E-2</v>
      </c>
      <c r="G34" s="8">
        <f t="shared" si="5"/>
        <v>0</v>
      </c>
      <c r="H34" s="8">
        <f t="shared" si="6"/>
        <v>0</v>
      </c>
      <c r="I34" s="8">
        <f t="shared" si="7"/>
        <v>15216516.291189244</v>
      </c>
      <c r="J34" s="8">
        <f t="shared" si="10"/>
        <v>173080.2538660448</v>
      </c>
      <c r="K34" s="8">
        <f t="shared" si="8"/>
        <v>173080.25386604492</v>
      </c>
      <c r="L34" s="8">
        <f t="shared" si="1"/>
        <v>15043436.037323199</v>
      </c>
      <c r="M34" s="200">
        <f t="shared" si="2"/>
        <v>6.1240013188856232E-2</v>
      </c>
      <c r="N34" s="203">
        <f t="shared" si="9"/>
        <v>2.0658995124897676E-3</v>
      </c>
    </row>
    <row r="35" spans="1:14" ht="12.75" customHeight="1">
      <c r="A35" s="7" t="s">
        <v>29</v>
      </c>
      <c r="B35" s="8">
        <v>20772005.826064706</v>
      </c>
      <c r="C35" s="8">
        <f t="shared" si="0"/>
        <v>22044083.736811906</v>
      </c>
      <c r="D35" s="8">
        <f>+'COEF Art 14 F I'!AP36+'COEF Art 14 F II'!M36</f>
        <v>16958801.033537645</v>
      </c>
      <c r="E35" s="8">
        <f t="shared" si="3"/>
        <v>-5085282.7032742612</v>
      </c>
      <c r="F35" s="200">
        <f t="shared" si="4"/>
        <v>-0.23068696181652742</v>
      </c>
      <c r="G35" s="8">
        <f t="shared" si="5"/>
        <v>22044083.736811906</v>
      </c>
      <c r="H35" s="8">
        <f t="shared" si="6"/>
        <v>5085282.7032742612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22044083.736811906</v>
      </c>
      <c r="M35" s="200">
        <f t="shared" si="2"/>
        <v>6.124001318885619E-2</v>
      </c>
      <c r="N35" s="203">
        <f t="shared" si="9"/>
        <v>3.0272912207141467E-3</v>
      </c>
    </row>
    <row r="36" spans="1:14" ht="12.75" customHeight="1">
      <c r="A36" s="7" t="s">
        <v>30</v>
      </c>
      <c r="B36" s="8">
        <v>19100455.281990096</v>
      </c>
      <c r="C36" s="8">
        <f t="shared" si="0"/>
        <v>20270167.415372327</v>
      </c>
      <c r="D36" s="8">
        <f>+'COEF Art 14 F I'!AP37+'COEF Art 14 F II'!M37</f>
        <v>19580474.230929427</v>
      </c>
      <c r="E36" s="8">
        <f t="shared" si="3"/>
        <v>-689693.18444290012</v>
      </c>
      <c r="F36" s="200">
        <f t="shared" si="4"/>
        <v>-3.4025036414837707E-2</v>
      </c>
      <c r="G36" s="8">
        <f t="shared" si="5"/>
        <v>20270167.415372327</v>
      </c>
      <c r="H36" s="8">
        <f t="shared" si="6"/>
        <v>689693.18444290012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20270167.415372327</v>
      </c>
      <c r="M36" s="200">
        <f t="shared" si="2"/>
        <v>6.124001318885617E-2</v>
      </c>
      <c r="N36" s="203">
        <f t="shared" si="9"/>
        <v>2.7836811269451858E-3</v>
      </c>
    </row>
    <row r="37" spans="1:14" ht="12.75" customHeight="1">
      <c r="A37" s="7" t="s">
        <v>31</v>
      </c>
      <c r="B37" s="8">
        <v>181620830.19051036</v>
      </c>
      <c r="C37" s="8">
        <f t="shared" si="0"/>
        <v>192743292.22674823</v>
      </c>
      <c r="D37" s="8">
        <f>+'COEF Art 14 F I'!AP38+'COEF Art 14 F II'!M38</f>
        <v>167441300.69572258</v>
      </c>
      <c r="E37" s="8">
        <f t="shared" si="3"/>
        <v>-25301991.531025648</v>
      </c>
      <c r="F37" s="200">
        <f t="shared" si="4"/>
        <v>-0.13127300690319083</v>
      </c>
      <c r="G37" s="8">
        <f t="shared" si="5"/>
        <v>192743292.22674823</v>
      </c>
      <c r="H37" s="8">
        <f t="shared" si="6"/>
        <v>25301991.531025648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192743292.22674823</v>
      </c>
      <c r="M37" s="200">
        <f t="shared" si="2"/>
        <v>6.124001318885619E-2</v>
      </c>
      <c r="N37" s="203">
        <f t="shared" si="9"/>
        <v>2.6469236978772362E-2</v>
      </c>
    </row>
    <row r="38" spans="1:14" ht="12.75" customHeight="1">
      <c r="A38" s="7" t="s">
        <v>32</v>
      </c>
      <c r="B38" s="8">
        <v>35393779.366207667</v>
      </c>
      <c r="C38" s="8">
        <f t="shared" si="0"/>
        <v>37561294.881397694</v>
      </c>
      <c r="D38" s="8">
        <f>+'COEF Art 14 F I'!AP39+'COEF Art 14 F II'!M39</f>
        <v>31886045.732181881</v>
      </c>
      <c r="E38" s="8">
        <f t="shared" si="3"/>
        <v>-5675249.1492158137</v>
      </c>
      <c r="F38" s="200">
        <f t="shared" si="4"/>
        <v>-0.15109301122700358</v>
      </c>
      <c r="G38" s="8">
        <f t="shared" si="5"/>
        <v>37561294.881397694</v>
      </c>
      <c r="H38" s="8">
        <f t="shared" si="6"/>
        <v>5675249.1492158137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37561294.881397694</v>
      </c>
      <c r="M38" s="200">
        <f t="shared" si="2"/>
        <v>6.1240013188856302E-2</v>
      </c>
      <c r="N38" s="203">
        <f t="shared" si="9"/>
        <v>5.158253778687354E-3</v>
      </c>
    </row>
    <row r="39" spans="1:14" s="9" customFormat="1" ht="12.75" customHeight="1">
      <c r="A39" s="7" t="s">
        <v>33</v>
      </c>
      <c r="B39" s="8">
        <v>129768012.29489422</v>
      </c>
      <c r="C39" s="8">
        <f t="shared" si="0"/>
        <v>137715007.0793252</v>
      </c>
      <c r="D39" s="8">
        <f>+'COEF Art 14 F I'!AP40+'COEF Art 14 F II'!M40</f>
        <v>125741942.67426975</v>
      </c>
      <c r="E39" s="8">
        <f t="shared" si="3"/>
        <v>-11973064.405055448</v>
      </c>
      <c r="F39" s="200">
        <f t="shared" si="4"/>
        <v>-8.6940883633392585E-2</v>
      </c>
      <c r="G39" s="8">
        <f t="shared" si="5"/>
        <v>137715007.0793252</v>
      </c>
      <c r="H39" s="8">
        <f t="shared" si="6"/>
        <v>11973064.405055448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137715007.0793252</v>
      </c>
      <c r="M39" s="200">
        <f t="shared" ref="M39:M58" si="12">+(L39-B39)/B39</f>
        <v>6.1240013188856239E-2</v>
      </c>
      <c r="N39" s="203">
        <f t="shared" si="9"/>
        <v>1.8912259491903102E-2</v>
      </c>
    </row>
    <row r="40" spans="1:14" ht="12.75" customHeight="1">
      <c r="A40" s="7" t="s">
        <v>34</v>
      </c>
      <c r="B40" s="8">
        <v>26199380.784816463</v>
      </c>
      <c r="C40" s="8">
        <f t="shared" si="0"/>
        <v>27803831.20961849</v>
      </c>
      <c r="D40" s="8">
        <f>+'COEF Art 14 F I'!AP41+'COEF Art 14 F II'!M41</f>
        <v>28468674.635746066</v>
      </c>
      <c r="E40" s="8">
        <f t="shared" si="3"/>
        <v>664843.42612757534</v>
      </c>
      <c r="F40" s="200">
        <f t="shared" si="4"/>
        <v>2.3911935772994428E-2</v>
      </c>
      <c r="G40" s="8">
        <f t="shared" si="5"/>
        <v>0</v>
      </c>
      <c r="H40" s="8">
        <f t="shared" si="6"/>
        <v>0</v>
      </c>
      <c r="I40" s="8">
        <f t="shared" si="7"/>
        <v>28468674.635746066</v>
      </c>
      <c r="J40" s="8">
        <f t="shared" si="10"/>
        <v>664843.42612757534</v>
      </c>
      <c r="K40" s="8">
        <f t="shared" si="8"/>
        <v>664843.4261275758</v>
      </c>
      <c r="L40" s="8">
        <f t="shared" si="11"/>
        <v>27803831.20961849</v>
      </c>
      <c r="M40" s="200">
        <f t="shared" si="12"/>
        <v>6.1240013188856267E-2</v>
      </c>
      <c r="N40" s="203">
        <f t="shared" si="9"/>
        <v>3.8182713841963048E-3</v>
      </c>
    </row>
    <row r="41" spans="1:14" ht="12.75" customHeight="1">
      <c r="A41" s="7" t="s">
        <v>35</v>
      </c>
      <c r="B41" s="8">
        <v>24722636.619250871</v>
      </c>
      <c r="C41" s="8">
        <f t="shared" si="0"/>
        <v>26236651.211877093</v>
      </c>
      <c r="D41" s="8">
        <f>+'COEF Art 14 F I'!AP42+'COEF Art 14 F II'!M42</f>
        <v>27046615.374736313</v>
      </c>
      <c r="E41" s="8">
        <f t="shared" si="3"/>
        <v>809964.16285922006</v>
      </c>
      <c r="F41" s="200">
        <f t="shared" si="4"/>
        <v>3.0871476558431993E-2</v>
      </c>
      <c r="G41" s="8">
        <f t="shared" si="5"/>
        <v>0</v>
      </c>
      <c r="H41" s="8">
        <f t="shared" si="6"/>
        <v>0</v>
      </c>
      <c r="I41" s="8">
        <f t="shared" si="7"/>
        <v>27046615.374736313</v>
      </c>
      <c r="J41" s="8">
        <f t="shared" si="10"/>
        <v>809964.16285922006</v>
      </c>
      <c r="K41" s="8">
        <f t="shared" si="8"/>
        <v>809964.16285922064</v>
      </c>
      <c r="L41" s="8">
        <f t="shared" si="11"/>
        <v>26236651.211877093</v>
      </c>
      <c r="M41" s="200">
        <f t="shared" si="12"/>
        <v>6.1240013188856156E-2</v>
      </c>
      <c r="N41" s="203">
        <f t="shared" si="9"/>
        <v>3.6030521759459425E-3</v>
      </c>
    </row>
    <row r="42" spans="1:14" ht="12.75" customHeight="1">
      <c r="A42" s="7" t="s">
        <v>36</v>
      </c>
      <c r="B42" s="8">
        <v>27944279.823076542</v>
      </c>
      <c r="C42" s="8">
        <f t="shared" si="0"/>
        <v>29655587.887994837</v>
      </c>
      <c r="D42" s="8">
        <f>+'COEF Art 14 F I'!AP43+'COEF Art 14 F II'!M43</f>
        <v>27802920.306174949</v>
      </c>
      <c r="E42" s="8">
        <f t="shared" si="3"/>
        <v>-1852667.5818198882</v>
      </c>
      <c r="F42" s="200">
        <f t="shared" si="4"/>
        <v>-6.2472799015725611E-2</v>
      </c>
      <c r="G42" s="8">
        <f t="shared" si="5"/>
        <v>29655587.887994837</v>
      </c>
      <c r="H42" s="8">
        <f t="shared" si="6"/>
        <v>1852667.5818198882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29655587.887994837</v>
      </c>
      <c r="M42" s="200">
        <f t="shared" si="12"/>
        <v>6.1240013188856163E-2</v>
      </c>
      <c r="N42" s="203">
        <f t="shared" si="9"/>
        <v>4.0725712136778199E-3</v>
      </c>
    </row>
    <row r="43" spans="1:14" ht="12.75" customHeight="1">
      <c r="A43" s="7" t="s">
        <v>37</v>
      </c>
      <c r="B43" s="8">
        <v>39360729.426153548</v>
      </c>
      <c r="C43" s="8">
        <f t="shared" si="0"/>
        <v>41771181.015334189</v>
      </c>
      <c r="D43" s="8">
        <f>+'COEF Art 14 F I'!AP44+'COEF Art 14 F II'!M44</f>
        <v>34950473.020194225</v>
      </c>
      <c r="E43" s="8">
        <f t="shared" si="3"/>
        <v>-6820707.9951399639</v>
      </c>
      <c r="F43" s="200">
        <f t="shared" si="4"/>
        <v>-0.16328741082604498</v>
      </c>
      <c r="G43" s="8">
        <f t="shared" si="5"/>
        <v>41771181.015334189</v>
      </c>
      <c r="H43" s="8">
        <f t="shared" si="6"/>
        <v>6820707.9951399639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41771181.015334189</v>
      </c>
      <c r="M43" s="200">
        <f t="shared" si="12"/>
        <v>6.1240013188856128E-2</v>
      </c>
      <c r="N43" s="203">
        <f t="shared" si="9"/>
        <v>5.7363930874303054E-3</v>
      </c>
    </row>
    <row r="44" spans="1:14" s="9" customFormat="1" ht="12.75" customHeight="1">
      <c r="A44" s="7" t="s">
        <v>38</v>
      </c>
      <c r="B44" s="8">
        <v>92343905.993898213</v>
      </c>
      <c r="C44" s="8">
        <f t="shared" si="0"/>
        <v>97999048.014875039</v>
      </c>
      <c r="D44" s="8">
        <f>+'COEF Art 14 F I'!AP45+'COEF Art 14 F II'!M45</f>
        <v>89066676.058781981</v>
      </c>
      <c r="E44" s="8">
        <f t="shared" si="3"/>
        <v>-8932371.956093058</v>
      </c>
      <c r="F44" s="200">
        <f t="shared" si="4"/>
        <v>-9.1147538032586142E-2</v>
      </c>
      <c r="G44" s="8">
        <f t="shared" si="5"/>
        <v>97999048.014875039</v>
      </c>
      <c r="H44" s="8">
        <f t="shared" si="6"/>
        <v>8932371.956093058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97999048.014875039</v>
      </c>
      <c r="M44" s="200">
        <f t="shared" si="12"/>
        <v>6.1240013188856232E-2</v>
      </c>
      <c r="N44" s="203">
        <f t="shared" si="9"/>
        <v>1.3458107909395969E-2</v>
      </c>
    </row>
    <row r="45" spans="1:14" ht="12.75" customHeight="1">
      <c r="A45" s="7" t="s">
        <v>39</v>
      </c>
      <c r="B45" s="8">
        <v>1732328747.8172083</v>
      </c>
      <c r="C45" s="8">
        <f t="shared" si="0"/>
        <v>1838416583.180969</v>
      </c>
      <c r="D45" s="8">
        <f>+'COEF Art 14 F I'!AP46+'COEF Art 14 F II'!M46</f>
        <v>2126751858.6906805</v>
      </c>
      <c r="E45" s="8">
        <f t="shared" si="3"/>
        <v>288335275.5097115</v>
      </c>
      <c r="F45" s="200">
        <f t="shared" si="4"/>
        <v>0.1568389222266543</v>
      </c>
      <c r="G45" s="8">
        <f t="shared" si="5"/>
        <v>0</v>
      </c>
      <c r="H45" s="8">
        <f t="shared" si="6"/>
        <v>0</v>
      </c>
      <c r="I45" s="8">
        <f t="shared" si="7"/>
        <v>2126751858.6906805</v>
      </c>
      <c r="J45" s="8">
        <f t="shared" si="10"/>
        <v>288335275.5097115</v>
      </c>
      <c r="K45" s="8">
        <f t="shared" si="8"/>
        <v>288335275.50971168</v>
      </c>
      <c r="L45" s="8">
        <f t="shared" si="11"/>
        <v>1838416583.1809688</v>
      </c>
      <c r="M45" s="200">
        <f t="shared" si="12"/>
        <v>6.1240013188856135E-2</v>
      </c>
      <c r="N45" s="203">
        <f t="shared" si="9"/>
        <v>0.25246784800518712</v>
      </c>
    </row>
    <row r="46" spans="1:14" ht="12.75" customHeight="1">
      <c r="A46" s="7" t="s">
        <v>40</v>
      </c>
      <c r="B46" s="8">
        <v>9869950.474481808</v>
      </c>
      <c r="C46" s="8">
        <f t="shared" si="0"/>
        <v>10474386.371712431</v>
      </c>
      <c r="D46" s="8">
        <f>+'COEF Art 14 F I'!AP47+'COEF Art 14 F II'!M47</f>
        <v>7388384.0608625924</v>
      </c>
      <c r="E46" s="8">
        <f t="shared" si="3"/>
        <v>-3086002.3108498389</v>
      </c>
      <c r="F46" s="200">
        <f t="shared" si="4"/>
        <v>-0.29462368499065744</v>
      </c>
      <c r="G46" s="8">
        <f t="shared" si="5"/>
        <v>10474386.371712431</v>
      </c>
      <c r="H46" s="8">
        <f t="shared" si="6"/>
        <v>3086002.3108498389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10474386.371712431</v>
      </c>
      <c r="M46" s="200">
        <f t="shared" si="12"/>
        <v>6.1240013188856184E-2</v>
      </c>
      <c r="N46" s="203">
        <f t="shared" si="9"/>
        <v>1.4384366474031014E-3</v>
      </c>
    </row>
    <row r="47" spans="1:14" s="9" customFormat="1" ht="12.75" customHeight="1">
      <c r="A47" s="7" t="s">
        <v>41</v>
      </c>
      <c r="B47" s="8">
        <v>27253964.184741981</v>
      </c>
      <c r="C47" s="8">
        <f t="shared" si="0"/>
        <v>28922997.310864195</v>
      </c>
      <c r="D47" s="8">
        <f>+'COEF Art 14 F I'!AP48+'COEF Art 14 F II'!M48</f>
        <v>28641843.399936855</v>
      </c>
      <c r="E47" s="8">
        <f t="shared" si="3"/>
        <v>-281153.91092734039</v>
      </c>
      <c r="F47" s="200">
        <f t="shared" si="4"/>
        <v>-9.7207736772748649E-3</v>
      </c>
      <c r="G47" s="8">
        <f t="shared" si="5"/>
        <v>28922997.310864195</v>
      </c>
      <c r="H47" s="8">
        <f t="shared" si="6"/>
        <v>281153.91092734039</v>
      </c>
      <c r="I47" s="8">
        <f t="shared" si="7"/>
        <v>0</v>
      </c>
      <c r="J47" s="8">
        <f t="shared" si="10"/>
        <v>0</v>
      </c>
      <c r="K47" s="8">
        <f t="shared" si="8"/>
        <v>0</v>
      </c>
      <c r="L47" s="8">
        <f t="shared" si="11"/>
        <v>28922997.310864195</v>
      </c>
      <c r="M47" s="200">
        <f t="shared" si="12"/>
        <v>6.1240013188856218E-2</v>
      </c>
      <c r="N47" s="203">
        <f t="shared" si="9"/>
        <v>3.9719653073945838E-3</v>
      </c>
    </row>
    <row r="48" spans="1:14" ht="12.75" customHeight="1">
      <c r="A48" s="7" t="s">
        <v>42</v>
      </c>
      <c r="B48" s="8">
        <v>20933864.95722685</v>
      </c>
      <c r="C48" s="8">
        <f t="shared" si="0"/>
        <v>22215855.123301156</v>
      </c>
      <c r="D48" s="8">
        <f>+'COEF Art 14 F I'!AP49+'COEF Art 14 F II'!M49</f>
        <v>14150067.558923975</v>
      </c>
      <c r="E48" s="8">
        <f t="shared" si="3"/>
        <v>-8065787.5643771812</v>
      </c>
      <c r="F48" s="200">
        <f t="shared" si="4"/>
        <v>-0.36306446542844795</v>
      </c>
      <c r="G48" s="8">
        <f t="shared" si="5"/>
        <v>22215855.123301156</v>
      </c>
      <c r="H48" s="8">
        <f t="shared" si="6"/>
        <v>8065787.5643771812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22215855.123301156</v>
      </c>
      <c r="M48" s="200">
        <f t="shared" si="12"/>
        <v>6.1240013188856142E-2</v>
      </c>
      <c r="N48" s="203">
        <f t="shared" si="9"/>
        <v>3.0508804075679618E-3</v>
      </c>
    </row>
    <row r="49" spans="1:14" ht="12.75" customHeight="1">
      <c r="A49" s="7" t="s">
        <v>43</v>
      </c>
      <c r="B49" s="8">
        <v>22643524.54744311</v>
      </c>
      <c r="C49" s="8">
        <f t="shared" si="0"/>
        <v>24030214.289370716</v>
      </c>
      <c r="D49" s="8">
        <f>+'COEF Art 14 F I'!AP50+'COEF Art 14 F II'!M50</f>
        <v>23126633.893299878</v>
      </c>
      <c r="E49" s="8">
        <f t="shared" si="3"/>
        <v>-903580.39607083797</v>
      </c>
      <c r="F49" s="200">
        <f t="shared" si="4"/>
        <v>-3.7601845126721101E-2</v>
      </c>
      <c r="G49" s="8">
        <f t="shared" si="5"/>
        <v>24030214.289370716</v>
      </c>
      <c r="H49" s="8">
        <f t="shared" si="6"/>
        <v>903580.39607083797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24030214.289370716</v>
      </c>
      <c r="M49" s="200">
        <f t="shared" si="12"/>
        <v>6.1240013188856197E-2</v>
      </c>
      <c r="N49" s="203">
        <f t="shared" si="9"/>
        <v>3.3000444753623704E-3</v>
      </c>
    </row>
    <row r="50" spans="1:14" ht="12.75" customHeight="1">
      <c r="A50" s="7" t="s">
        <v>44</v>
      </c>
      <c r="B50" s="8">
        <v>67492205.793320507</v>
      </c>
      <c r="C50" s="8">
        <f t="shared" si="0"/>
        <v>71625429.366248459</v>
      </c>
      <c r="D50" s="8">
        <f>+'COEF Art 14 F I'!AP51+'COEF Art 14 F II'!M51</f>
        <v>41800318.960782811</v>
      </c>
      <c r="E50" s="8">
        <f t="shared" si="3"/>
        <v>-29825110.405465648</v>
      </c>
      <c r="F50" s="200">
        <f t="shared" si="4"/>
        <v>-0.41640393180693341</v>
      </c>
      <c r="G50" s="8">
        <f t="shared" si="5"/>
        <v>71625429.366248459</v>
      </c>
      <c r="H50" s="8">
        <f t="shared" si="6"/>
        <v>29825110.405465648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71625429.366248459</v>
      </c>
      <c r="M50" s="200">
        <f t="shared" si="12"/>
        <v>6.1240013188856308E-2</v>
      </c>
      <c r="N50" s="203">
        <f t="shared" si="9"/>
        <v>9.8362461370183514E-3</v>
      </c>
    </row>
    <row r="51" spans="1:14" ht="12.75" customHeight="1">
      <c r="A51" s="7" t="s">
        <v>45</v>
      </c>
      <c r="B51" s="8">
        <v>58080581.470747948</v>
      </c>
      <c r="C51" s="8">
        <f t="shared" si="0"/>
        <v>61637437.046032988</v>
      </c>
      <c r="D51" s="8">
        <f>+'COEF Art 14 F I'!AP52+'COEF Art 14 F II'!M52</f>
        <v>53744600.928265788</v>
      </c>
      <c r="E51" s="8">
        <f t="shared" si="3"/>
        <v>-7892836.1177671999</v>
      </c>
      <c r="F51" s="200">
        <f t="shared" si="4"/>
        <v>-0.12805263320524757</v>
      </c>
      <c r="G51" s="8">
        <f t="shared" si="5"/>
        <v>61637437.046032988</v>
      </c>
      <c r="H51" s="8">
        <f t="shared" si="6"/>
        <v>7892836.1177671999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61637437.046032988</v>
      </c>
      <c r="M51" s="200">
        <f t="shared" si="12"/>
        <v>6.1240013188856177E-2</v>
      </c>
      <c r="N51" s="203">
        <f t="shared" si="9"/>
        <v>8.464605481659386E-3</v>
      </c>
    </row>
    <row r="52" spans="1:14" ht="12.75" customHeight="1">
      <c r="A52" s="7" t="s">
        <v>46</v>
      </c>
      <c r="B52" s="8">
        <v>525545057.97486383</v>
      </c>
      <c r="C52" s="8">
        <f t="shared" si="0"/>
        <v>557729444.25658274</v>
      </c>
      <c r="D52" s="8">
        <f>+'COEF Art 14 F I'!AP53+'COEF Art 14 F II'!M53</f>
        <v>473883327.59415781</v>
      </c>
      <c r="E52" s="8">
        <f t="shared" si="3"/>
        <v>-83846116.662424922</v>
      </c>
      <c r="F52" s="200">
        <f t="shared" si="4"/>
        <v>-0.15033475016580194</v>
      </c>
      <c r="G52" s="8">
        <f t="shared" si="5"/>
        <v>557729444.25658274</v>
      </c>
      <c r="H52" s="8">
        <f t="shared" si="6"/>
        <v>83846116.662424922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557729444.25658274</v>
      </c>
      <c r="M52" s="200">
        <f t="shared" si="12"/>
        <v>6.1240013188856302E-2</v>
      </c>
      <c r="N52" s="203">
        <f t="shared" si="9"/>
        <v>7.6592407753932654E-2</v>
      </c>
    </row>
    <row r="53" spans="1:14" ht="12.75" customHeight="1">
      <c r="A53" s="7" t="s">
        <v>47</v>
      </c>
      <c r="B53" s="8">
        <v>895031489.0224694</v>
      </c>
      <c r="C53" s="8">
        <f t="shared" si="0"/>
        <v>949843229.21464705</v>
      </c>
      <c r="D53" s="8">
        <f>+'COEF Art 14 F I'!AP54+'COEF Art 14 F II'!M54</f>
        <v>1035036726.9875642</v>
      </c>
      <c r="E53" s="8">
        <f t="shared" si="3"/>
        <v>85193497.772917151</v>
      </c>
      <c r="F53" s="200">
        <f t="shared" si="4"/>
        <v>8.9692167246754134E-2</v>
      </c>
      <c r="G53" s="8">
        <f t="shared" si="5"/>
        <v>0</v>
      </c>
      <c r="H53" s="8">
        <f t="shared" si="6"/>
        <v>0</v>
      </c>
      <c r="I53" s="8">
        <f t="shared" si="7"/>
        <v>1035036726.9875642</v>
      </c>
      <c r="J53" s="8">
        <f t="shared" si="10"/>
        <v>85193497.772917151</v>
      </c>
      <c r="K53" s="8">
        <f t="shared" si="8"/>
        <v>85193497.772917211</v>
      </c>
      <c r="L53" s="8">
        <f t="shared" si="11"/>
        <v>949843229.21464705</v>
      </c>
      <c r="M53" s="200">
        <f t="shared" si="12"/>
        <v>6.1240013188856225E-2</v>
      </c>
      <c r="N53" s="203">
        <f t="shared" si="9"/>
        <v>0.13044098830265713</v>
      </c>
    </row>
    <row r="54" spans="1:14" s="9" customFormat="1" ht="12.75" customHeight="1">
      <c r="A54" s="7" t="s">
        <v>48</v>
      </c>
      <c r="B54" s="8">
        <v>273638020.2066465</v>
      </c>
      <c r="C54" s="8">
        <f t="shared" si="0"/>
        <v>290395616.17307401</v>
      </c>
      <c r="D54" s="8">
        <f>+'COEF Art 14 F I'!AP55+'COEF Art 14 F II'!M55</f>
        <v>275641418.68158776</v>
      </c>
      <c r="E54" s="8">
        <f t="shared" si="3"/>
        <v>-14754197.491486251</v>
      </c>
      <c r="F54" s="200">
        <f t="shared" si="4"/>
        <v>-5.0807232168039479E-2</v>
      </c>
      <c r="G54" s="8">
        <f t="shared" si="5"/>
        <v>290395616.17307401</v>
      </c>
      <c r="H54" s="8">
        <f t="shared" si="6"/>
        <v>14754197.491486251</v>
      </c>
      <c r="I54" s="8">
        <f t="shared" si="7"/>
        <v>0</v>
      </c>
      <c r="J54" s="8">
        <f t="shared" si="10"/>
        <v>0</v>
      </c>
      <c r="K54" s="8">
        <f t="shared" si="8"/>
        <v>0</v>
      </c>
      <c r="L54" s="8">
        <f t="shared" si="11"/>
        <v>290395616.17307401</v>
      </c>
      <c r="M54" s="200">
        <f t="shared" si="12"/>
        <v>6.1240013188856107E-2</v>
      </c>
      <c r="N54" s="203">
        <f t="shared" si="9"/>
        <v>3.987972963043019E-2</v>
      </c>
    </row>
    <row r="55" spans="1:14" s="9" customFormat="1" ht="12.75" customHeight="1">
      <c r="A55" s="7" t="s">
        <v>49</v>
      </c>
      <c r="B55" s="8">
        <v>72945467.214333817</v>
      </c>
      <c r="C55" s="8">
        <f t="shared" si="0"/>
        <v>77412648.588606894</v>
      </c>
      <c r="D55" s="8">
        <f>+'COEF Art 14 F I'!AP56+'COEF Art 14 F II'!M56</f>
        <v>97347513.355050921</v>
      </c>
      <c r="E55" s="8">
        <f t="shared" si="3"/>
        <v>19934864.766444027</v>
      </c>
      <c r="F55" s="200">
        <f t="shared" si="4"/>
        <v>0.2575143097400483</v>
      </c>
      <c r="G55" s="8">
        <f t="shared" si="5"/>
        <v>0</v>
      </c>
      <c r="H55" s="8">
        <f t="shared" si="6"/>
        <v>0</v>
      </c>
      <c r="I55" s="8">
        <f t="shared" si="7"/>
        <v>97347513.355050921</v>
      </c>
      <c r="J55" s="8">
        <f t="shared" si="10"/>
        <v>19934864.766444027</v>
      </c>
      <c r="K55" s="8">
        <f t="shared" si="8"/>
        <v>19934864.766444042</v>
      </c>
      <c r="L55" s="8">
        <f t="shared" si="11"/>
        <v>77412648.588606879</v>
      </c>
      <c r="M55" s="200">
        <f t="shared" si="12"/>
        <v>6.1240013188855941E-2</v>
      </c>
      <c r="N55" s="203">
        <f t="shared" si="9"/>
        <v>1.0630998967454095E-2</v>
      </c>
    </row>
    <row r="56" spans="1:14" ht="12.75" customHeight="1">
      <c r="A56" s="7" t="s">
        <v>50</v>
      </c>
      <c r="B56" s="8">
        <v>17525014.516520754</v>
      </c>
      <c r="C56" s="8">
        <f t="shared" si="0"/>
        <v>18598246.636647381</v>
      </c>
      <c r="D56" s="8">
        <f>+'COEF Art 14 F I'!AP57+'COEF Art 14 F II'!M57</f>
        <v>12772810.291659841</v>
      </c>
      <c r="E56" s="8">
        <f t="shared" si="3"/>
        <v>-5825436.3449875396</v>
      </c>
      <c r="F56" s="200">
        <f t="shared" si="4"/>
        <v>-0.31322502915455819</v>
      </c>
      <c r="G56" s="8">
        <f t="shared" si="5"/>
        <v>18598246.636647381</v>
      </c>
      <c r="H56" s="8">
        <f t="shared" si="6"/>
        <v>5825436.3449875396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18598246.636647381</v>
      </c>
      <c r="M56" s="200">
        <f t="shared" si="12"/>
        <v>6.1240013188856204E-2</v>
      </c>
      <c r="N56" s="203">
        <f t="shared" si="9"/>
        <v>2.5540779755694062E-3</v>
      </c>
    </row>
    <row r="57" spans="1:14" ht="12.75" customHeight="1">
      <c r="A57" s="7" t="s">
        <v>51</v>
      </c>
      <c r="B57" s="8">
        <v>24144406.684539549</v>
      </c>
      <c r="C57" s="8">
        <f t="shared" si="0"/>
        <v>25623010.46833786</v>
      </c>
      <c r="D57" s="8">
        <f>+'COEF Art 14 F I'!AP58+'COEF Art 14 F II'!M58</f>
        <v>9010509.2974084243</v>
      </c>
      <c r="E57" s="8">
        <f t="shared" si="3"/>
        <v>-16612501.170929436</v>
      </c>
      <c r="F57" s="200">
        <f t="shared" si="4"/>
        <v>-0.64834306614585213</v>
      </c>
      <c r="G57" s="8">
        <f t="shared" si="5"/>
        <v>25623010.46833786</v>
      </c>
      <c r="H57" s="8">
        <f t="shared" si="6"/>
        <v>16612501.170929436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25623010.46833786</v>
      </c>
      <c r="M57" s="200">
        <f t="shared" si="12"/>
        <v>6.1240013188856246E-2</v>
      </c>
      <c r="N57" s="203">
        <f t="shared" si="9"/>
        <v>3.5187815272871982E-3</v>
      </c>
    </row>
    <row r="58" spans="1:14" s="13" customFormat="1" ht="16.5" customHeight="1" thickBot="1">
      <c r="A58" s="11" t="s">
        <v>52</v>
      </c>
      <c r="B58" s="12">
        <f>SUM(B7:B57)</f>
        <v>6861581629.1253719</v>
      </c>
      <c r="C58" s="12">
        <f>SUM(C7:C57)</f>
        <v>7281784978.5894213</v>
      </c>
      <c r="D58" s="12">
        <f>SUM(D7:D57)</f>
        <v>7281784978.5894232</v>
      </c>
      <c r="E58" s="12">
        <f>SUM(E7:E57)</f>
        <v>-2.7008354663848877E-7</v>
      </c>
      <c r="F58" s="201">
        <f t="shared" si="4"/>
        <v>2.6193421508883647E-16</v>
      </c>
      <c r="G58" s="12">
        <f t="shared" ref="G58:L58" si="13">SUM(G7:G57)</f>
        <v>3658026185.6813307</v>
      </c>
      <c r="H58" s="12">
        <f t="shared" si="13"/>
        <v>460634111.31714773</v>
      </c>
      <c r="I58" s="12">
        <f t="shared" si="13"/>
        <v>4084392904.2252378</v>
      </c>
      <c r="J58" s="12">
        <f t="shared" si="13"/>
        <v>460634111.31714743</v>
      </c>
      <c r="K58" s="12">
        <f t="shared" si="13"/>
        <v>460634111.31714773</v>
      </c>
      <c r="L58" s="12">
        <f t="shared" si="13"/>
        <v>7281784978.5894213</v>
      </c>
      <c r="M58" s="201">
        <f t="shared" si="12"/>
        <v>6.1240013188855934E-2</v>
      </c>
      <c r="N58" s="204">
        <f>SUM(N7:N57)</f>
        <v>1</v>
      </c>
    </row>
    <row r="59" spans="1:14" ht="13.5" thickTop="1">
      <c r="D59" s="209">
        <f>+(D58-B58)/B58</f>
        <v>6.1240013188856211E-2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>
      <c r="A60" s="109" t="s">
        <v>207</v>
      </c>
      <c r="D60" s="143"/>
      <c r="F60" s="17"/>
    </row>
    <row r="61" spans="1:14">
      <c r="A61" s="109" t="s">
        <v>219</v>
      </c>
      <c r="D61" s="142"/>
      <c r="E61" s="175"/>
    </row>
    <row r="65" spans="11:11">
      <c r="K65" s="139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II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opLeftCell="A4" zoomScaleNormal="100" zoomScaleSheetLayoutView="100" workbookViewId="0">
      <selection activeCell="I7" sqref="I7"/>
    </sheetView>
  </sheetViews>
  <sheetFormatPr baseColWidth="10" defaultColWidth="11.42578125" defaultRowHeight="12.75"/>
  <cols>
    <col min="1" max="1" width="29" style="183" customWidth="1"/>
    <col min="2" max="2" width="14" style="183" bestFit="1" customWidth="1"/>
    <col min="3" max="3" width="12.42578125" style="183" bestFit="1" customWidth="1"/>
    <col min="4" max="4" width="14.28515625" style="183" customWidth="1"/>
    <col min="5" max="5" width="12.42578125" style="183" bestFit="1" customWidth="1"/>
    <col min="6" max="6" width="11.42578125" style="183"/>
    <col min="7" max="7" width="12.42578125" style="183" bestFit="1" customWidth="1"/>
    <col min="8" max="8" width="11.42578125" style="183"/>
    <col min="9" max="9" width="12.42578125" style="183" bestFit="1" customWidth="1"/>
    <col min="10" max="10" width="14.28515625" style="183" customWidth="1"/>
    <col min="11" max="16384" width="11.42578125" style="183"/>
  </cols>
  <sheetData>
    <row r="1" spans="1:10">
      <c r="A1" s="218" t="s">
        <v>150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8" t="s">
        <v>208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>
      <c r="A3" s="218" t="s">
        <v>220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>
      <c r="A4" s="218"/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3.5" customHeight="1" thickBot="1">
      <c r="A5" s="184"/>
    </row>
    <row r="6" spans="1:10" ht="52.5" thickTop="1" thickBot="1">
      <c r="A6" s="185" t="s">
        <v>0</v>
      </c>
      <c r="B6" s="186" t="s">
        <v>134</v>
      </c>
      <c r="C6" s="186" t="s">
        <v>135</v>
      </c>
      <c r="D6" s="186" t="s">
        <v>136</v>
      </c>
      <c r="E6" s="186" t="s">
        <v>161</v>
      </c>
      <c r="F6" s="186" t="s">
        <v>151</v>
      </c>
      <c r="G6" s="186" t="s">
        <v>137</v>
      </c>
      <c r="H6" s="186" t="s">
        <v>193</v>
      </c>
      <c r="I6" s="186" t="s">
        <v>167</v>
      </c>
      <c r="J6" s="187" t="s">
        <v>53</v>
      </c>
    </row>
    <row r="7" spans="1:10" ht="13.5" thickTop="1">
      <c r="A7" s="188" t="s">
        <v>1</v>
      </c>
      <c r="B7" s="189">
        <f>+'[3]Part X Fondo'!B7</f>
        <v>7358911.9291536603</v>
      </c>
      <c r="C7" s="189">
        <f>+'[3]Part X Fondo'!C7</f>
        <v>1038729.9199644899</v>
      </c>
      <c r="D7" s="189">
        <f>+'[3]Part X Fondo'!D7</f>
        <v>270337.76932806754</v>
      </c>
      <c r="E7" s="189">
        <f>+'[3]Part X Fondo'!E7</f>
        <v>340933.91798828181</v>
      </c>
      <c r="F7" s="189">
        <f>+'[3]Part X Fondo'!F7</f>
        <v>28368.944292691671</v>
      </c>
      <c r="G7" s="189">
        <f>+'[3]Part X Fondo'!G7</f>
        <v>248620.6415387929</v>
      </c>
      <c r="H7" s="189">
        <f>+'[3]Part X Fondo'!H7</f>
        <v>46023.651196244748</v>
      </c>
      <c r="I7" s="189">
        <f>+'[3]Part X Fondo'!I7</f>
        <v>318696.43039699405</v>
      </c>
      <c r="J7" s="190">
        <f t="shared" ref="J7:J57" si="0">SUM(B7:I7)</f>
        <v>9650623.2038592249</v>
      </c>
    </row>
    <row r="8" spans="1:10">
      <c r="A8" s="188" t="s">
        <v>2</v>
      </c>
      <c r="B8" s="189">
        <f>+'[3]Part X Fondo'!B8</f>
        <v>14576366.23974626</v>
      </c>
      <c r="C8" s="189">
        <f>+'[3]Part X Fondo'!C8</f>
        <v>2057492.7222054771</v>
      </c>
      <c r="D8" s="189">
        <f>+'[3]Part X Fondo'!D8</f>
        <v>535478.93657359632</v>
      </c>
      <c r="E8" s="189">
        <f>+'[3]Part X Fondo'!E8</f>
        <v>675314.19046624668</v>
      </c>
      <c r="F8" s="189">
        <f>+'[3]Part X Fondo'!F8</f>
        <v>56192.562953092871</v>
      </c>
      <c r="G8" s="189">
        <f>+'[3]Part X Fondo'!G8</f>
        <v>492462.14124034304</v>
      </c>
      <c r="H8" s="189">
        <f>+'[3]Part X Fondo'!H8</f>
        <v>91162.606915986529</v>
      </c>
      <c r="I8" s="189">
        <f>+'[3]Part X Fondo'!I8</f>
        <v>631266.67821130634</v>
      </c>
      <c r="J8" s="190">
        <f t="shared" si="0"/>
        <v>19115736.078312308</v>
      </c>
    </row>
    <row r="9" spans="1:10">
      <c r="A9" s="188" t="s">
        <v>3</v>
      </c>
      <c r="B9" s="189">
        <f>+'[3]Part X Fondo'!B9</f>
        <v>14372051.346093465</v>
      </c>
      <c r="C9" s="189">
        <f>+'[3]Part X Fondo'!C9</f>
        <v>2028653.1335304263</v>
      </c>
      <c r="D9" s="189">
        <f>+'[3]Part X Fondo'!D9</f>
        <v>527973.20296511694</v>
      </c>
      <c r="E9" s="189">
        <f>+'[3]Part X Fondo'!E9</f>
        <v>665848.40559658967</v>
      </c>
      <c r="F9" s="189">
        <f>+'[3]Part X Fondo'!F9</f>
        <v>55404.919631371144</v>
      </c>
      <c r="G9" s="189">
        <f>+'[3]Part X Fondo'!G9</f>
        <v>485453.44321006583</v>
      </c>
      <c r="H9" s="189">
        <f>+'[3]Part X Fondo'!H9</f>
        <v>89884.793362830373</v>
      </c>
      <c r="I9" s="189">
        <f>+'[3]Part X Fondo'!I9</f>
        <v>622253.67255221342</v>
      </c>
      <c r="J9" s="190">
        <f t="shared" si="0"/>
        <v>18847522.916942079</v>
      </c>
    </row>
    <row r="10" spans="1:10">
      <c r="A10" s="188" t="s">
        <v>4</v>
      </c>
      <c r="B10" s="189">
        <f>+'[3]Part X Fondo'!B10</f>
        <v>39994666.972263224</v>
      </c>
      <c r="C10" s="189">
        <f>+'[3]Part X Fondo'!C10</f>
        <v>5645353.2292616945</v>
      </c>
      <c r="D10" s="189">
        <f>+'[3]Part X Fondo'!D10</f>
        <v>1469248.3288835278</v>
      </c>
      <c r="E10" s="189">
        <f>+'[3]Part X Fondo'!E10</f>
        <v>1852928.6178126237</v>
      </c>
      <c r="F10" s="189">
        <f>+'[3]Part X Fondo'!F10</f>
        <v>154181.28254073061</v>
      </c>
      <c r="G10" s="189">
        <f>+'[3]Part X Fondo'!G10</f>
        <v>1350738.9751784327</v>
      </c>
      <c r="H10" s="189">
        <f>+'[3]Part X Fondo'!H10</f>
        <v>250132.16901668301</v>
      </c>
      <c r="I10" s="189">
        <f>+'[3]Part X Fondo'!I10</f>
        <v>1731325.289716685</v>
      </c>
      <c r="J10" s="190">
        <f t="shared" si="0"/>
        <v>52448574.864673607</v>
      </c>
    </row>
    <row r="11" spans="1:10">
      <c r="A11" s="188" t="s">
        <v>5</v>
      </c>
      <c r="B11" s="189">
        <f>+'[3]Part X Fondo'!B11</f>
        <v>52971569.298851922</v>
      </c>
      <c r="C11" s="189">
        <f>+'[3]Part X Fondo'!C11</f>
        <v>7477077.3815359473</v>
      </c>
      <c r="D11" s="189">
        <f>+'[3]Part X Fondo'!D11</f>
        <v>1945969.1894567527</v>
      </c>
      <c r="E11" s="189">
        <f>+'[3]Part X Fondo'!E11</f>
        <v>2454140.6171064759</v>
      </c>
      <c r="F11" s="189">
        <f>+'[3]Part X Fondo'!F11</f>
        <v>204207.83846891561</v>
      </c>
      <c r="G11" s="189">
        <f>+'[3]Part X Fondo'!G11</f>
        <v>1789643.0435894395</v>
      </c>
      <c r="H11" s="189">
        <f>+'[3]Part X Fondo'!H11</f>
        <v>331291.50779338833</v>
      </c>
      <c r="I11" s="189">
        <f>+'[3]Part X Fondo'!I11</f>
        <v>2294068.7713886895</v>
      </c>
      <c r="J11" s="190">
        <f t="shared" si="0"/>
        <v>69467967.648191541</v>
      </c>
    </row>
    <row r="12" spans="1:10">
      <c r="A12" s="188" t="s">
        <v>6</v>
      </c>
      <c r="B12" s="189">
        <f>+'[3]Part X Fondo'!B12</f>
        <v>345472493.01836276</v>
      </c>
      <c r="C12" s="189">
        <f>+'[3]Part X Fondo'!C12</f>
        <v>48764357.893887833</v>
      </c>
      <c r="D12" s="189">
        <f>+'[3]Part X Fondo'!D12</f>
        <v>12691314.154321574</v>
      </c>
      <c r="E12" s="189">
        <f>+'[3]Part X Fondo'!E12</f>
        <v>16005530.672995448</v>
      </c>
      <c r="F12" s="189">
        <f>+'[3]Part X Fondo'!F12</f>
        <v>1331812.3662101035</v>
      </c>
      <c r="G12" s="189">
        <f>+'[3]Part X Fondo'!G12</f>
        <v>11667684.469144853</v>
      </c>
      <c r="H12" s="189">
        <f>+'[3]Part X Fondo'!H12</f>
        <v>2160632.66820582</v>
      </c>
      <c r="I12" s="189">
        <f>+'[3]Part X Fondo'!I12</f>
        <v>14955202.97231039</v>
      </c>
      <c r="J12" s="190">
        <f t="shared" si="0"/>
        <v>453049028.21543872</v>
      </c>
    </row>
    <row r="13" spans="1:10">
      <c r="A13" s="188" t="s">
        <v>7</v>
      </c>
      <c r="B13" s="189">
        <f>+'[3]Part X Fondo'!B13</f>
        <v>59046361.196344882</v>
      </c>
      <c r="C13" s="189">
        <f>+'[3]Part X Fondo'!C13</f>
        <v>8334550.3561050957</v>
      </c>
      <c r="D13" s="189">
        <f>+'[3]Part X Fondo'!D13</f>
        <v>2169133.3890708839</v>
      </c>
      <c r="E13" s="189">
        <f>+'[3]Part X Fondo'!E13</f>
        <v>2735582.0343315811</v>
      </c>
      <c r="F13" s="189">
        <f>+'[3]Part X Fondo'!F13</f>
        <v>227626.44091840737</v>
      </c>
      <c r="G13" s="189">
        <f>+'[3]Part X Fondo'!G13</f>
        <v>1994879.7244071502</v>
      </c>
      <c r="H13" s="189">
        <f>+'[3]Part X Fondo'!H13</f>
        <v>369284.09502253646</v>
      </c>
      <c r="I13" s="189">
        <f>+'[3]Part X Fondo'!I13</f>
        <v>2557153.1120866276</v>
      </c>
      <c r="J13" s="190">
        <f t="shared" si="0"/>
        <v>77434570.348287135</v>
      </c>
    </row>
    <row r="14" spans="1:10">
      <c r="A14" s="188" t="s">
        <v>8</v>
      </c>
      <c r="B14" s="189">
        <f>+'[3]Part X Fondo'!B14</f>
        <v>9614635.2259016</v>
      </c>
      <c r="C14" s="189">
        <f>+'[3]Part X Fondo'!C14</f>
        <v>1357131.2409818619</v>
      </c>
      <c r="D14" s="189">
        <f>+'[3]Part X Fondo'!D14</f>
        <v>353204.2596645439</v>
      </c>
      <c r="E14" s="189">
        <f>+'[3]Part X Fondo'!E14</f>
        <v>445440.2076220765</v>
      </c>
      <c r="F14" s="189">
        <f>+'[3]Part X Fondo'!F14</f>
        <v>37064.861455615079</v>
      </c>
      <c r="G14" s="189">
        <f>+'[3]Part X Fondo'!G14</f>
        <v>324830.19243037049</v>
      </c>
      <c r="H14" s="189">
        <f>+'[3]Part X Fondo'!H14</f>
        <v>60131.256125375949</v>
      </c>
      <c r="I14" s="189">
        <f>+'[3]Part X Fondo'!I14</f>
        <v>416386.27497699112</v>
      </c>
      <c r="J14" s="190">
        <f t="shared" si="0"/>
        <v>12608823.519158434</v>
      </c>
    </row>
    <row r="15" spans="1:10">
      <c r="A15" s="188" t="s">
        <v>9</v>
      </c>
      <c r="B15" s="189">
        <f>+'[3]Part X Fondo'!B15</f>
        <v>95571355.506969333</v>
      </c>
      <c r="C15" s="189">
        <f>+'[3]Part X Fondo'!C15</f>
        <v>13490150.0945221</v>
      </c>
      <c r="D15" s="189">
        <f>+'[3]Part X Fondo'!D15</f>
        <v>3510919.4549614945</v>
      </c>
      <c r="E15" s="189">
        <f>+'[3]Part X Fondo'!E15</f>
        <v>4427762.8260988574</v>
      </c>
      <c r="F15" s="189">
        <f>+'[3]Part X Fondo'!F15</f>
        <v>368431.97560404323</v>
      </c>
      <c r="G15" s="189">
        <f>+'[3]Part X Fondo'!G15</f>
        <v>3228875.6745057935</v>
      </c>
      <c r="H15" s="189">
        <f>+'[3]Part X Fondo'!H15</f>
        <v>597716.45218085009</v>
      </c>
      <c r="I15" s="189">
        <f>+'[3]Part X Fondo'!I15</f>
        <v>4138961.0504247714</v>
      </c>
      <c r="J15" s="190">
        <f t="shared" si="0"/>
        <v>125334173.03526725</v>
      </c>
    </row>
    <row r="16" spans="1:10">
      <c r="A16" s="188" t="s">
        <v>10</v>
      </c>
      <c r="B16" s="189">
        <f>+'[3]Part X Fondo'!B16</f>
        <v>13653729.802358963</v>
      </c>
      <c r="C16" s="189">
        <f>+'[3]Part X Fondo'!C16</f>
        <v>1927260.1440757033</v>
      </c>
      <c r="D16" s="189">
        <f>+'[3]Part X Fondo'!D16</f>
        <v>501584.86652827612</v>
      </c>
      <c r="E16" s="189">
        <f>+'[3]Part X Fondo'!E16</f>
        <v>632569.00496796379</v>
      </c>
      <c r="F16" s="189">
        <f>+'[3]Part X Fondo'!F16</f>
        <v>52635.757008595327</v>
      </c>
      <c r="G16" s="189">
        <f>+'[3]Part X Fondo'!G16</f>
        <v>461290.89402626263</v>
      </c>
      <c r="H16" s="189">
        <f>+'[3]Part X Fondo'!H16</f>
        <v>85392.31125488026</v>
      </c>
      <c r="I16" s="189">
        <f>+'[3]Part X Fondo'!I16</f>
        <v>591309.55656338506</v>
      </c>
      <c r="J16" s="190">
        <f t="shared" si="0"/>
        <v>17905772.336784028</v>
      </c>
    </row>
    <row r="17" spans="1:10">
      <c r="A17" s="188" t="s">
        <v>11</v>
      </c>
      <c r="B17" s="189">
        <f>+'[3]Part X Fondo'!B17</f>
        <v>19976001.592748493</v>
      </c>
      <c r="C17" s="189">
        <f>+'[3]Part X Fondo'!C17</f>
        <v>2819665.5613501002</v>
      </c>
      <c r="D17" s="189">
        <f>+'[3]Part X Fondo'!D17</f>
        <v>733840.51374347787</v>
      </c>
      <c r="E17" s="189">
        <f>+'[3]Part X Fondo'!E17</f>
        <v>925476.01524834731</v>
      </c>
      <c r="F17" s="189">
        <f>+'[3]Part X Fondo'!F17</f>
        <v>77008.405839252242</v>
      </c>
      <c r="G17" s="189">
        <f>+'[3]Part X Fondo'!G17</f>
        <v>674600.46146999288</v>
      </c>
      <c r="H17" s="189">
        <f>+'[3]Part X Fondo'!H17</f>
        <v>124932.67190199086</v>
      </c>
      <c r="I17" s="189">
        <f>+'[3]Part X Fondo'!I17</f>
        <v>864663.70033141121</v>
      </c>
      <c r="J17" s="190">
        <f t="shared" si="0"/>
        <v>26196188.922633067</v>
      </c>
    </row>
    <row r="18" spans="1:10">
      <c r="A18" s="188" t="s">
        <v>12</v>
      </c>
      <c r="B18" s="189">
        <f>+'[3]Part X Fondo'!B18</f>
        <v>48519433.955937073</v>
      </c>
      <c r="C18" s="189">
        <f>+'[3]Part X Fondo'!C18</f>
        <v>6848646.6796959136</v>
      </c>
      <c r="D18" s="189">
        <f>+'[3]Part X Fondo'!D18</f>
        <v>1782415.073177408</v>
      </c>
      <c r="E18" s="189">
        <f>+'[3]Part X Fondo'!E18</f>
        <v>2247875.8920374489</v>
      </c>
      <c r="F18" s="189">
        <f>+'[3]Part X Fondo'!F18</f>
        <v>187044.65174476066</v>
      </c>
      <c r="G18" s="189">
        <f>+'[3]Part X Fondo'!G18</f>
        <v>1639227.770811426</v>
      </c>
      <c r="H18" s="189">
        <f>+'[3]Part X Fondo'!H18</f>
        <v>303447.23868493165</v>
      </c>
      <c r="I18" s="189">
        <f>+'[3]Part X Fondo'!I18</f>
        <v>2101257.7070504804</v>
      </c>
      <c r="J18" s="190">
        <f t="shared" si="0"/>
        <v>63629348.969139434</v>
      </c>
    </row>
    <row r="19" spans="1:10">
      <c r="A19" s="188" t="s">
        <v>13</v>
      </c>
      <c r="B19" s="189">
        <f>+'[3]Part X Fondo'!B19</f>
        <v>24687151.460771684</v>
      </c>
      <c r="C19" s="189">
        <f>+'[3]Part X Fondo'!C19</f>
        <v>3484656.8497997792</v>
      </c>
      <c r="D19" s="189">
        <f>+'[3]Part X Fondo'!D19</f>
        <v>906909.815095003</v>
      </c>
      <c r="E19" s="189">
        <f>+'[3]Part X Fondo'!E19</f>
        <v>1143740.7258737253</v>
      </c>
      <c r="F19" s="189">
        <f>+'[3]Part X Fondo'!F19</f>
        <v>95170.105482757135</v>
      </c>
      <c r="G19" s="189">
        <f>+'[3]Part X Fondo'!G19</f>
        <v>834054.74790731689</v>
      </c>
      <c r="H19" s="189">
        <f>+'[3]Part X Fondo'!H19</f>
        <v>154396.85361067939</v>
      </c>
      <c r="I19" s="189">
        <f>+'[3]Part X Fondo'!I19</f>
        <v>1069139.9928362407</v>
      </c>
      <c r="J19" s="190">
        <f t="shared" si="0"/>
        <v>32375220.551377185</v>
      </c>
    </row>
    <row r="20" spans="1:10">
      <c r="A20" s="188" t="s">
        <v>14</v>
      </c>
      <c r="B20" s="189">
        <f>+'[3]Part X Fondo'!B20</f>
        <v>129251977.08819351</v>
      </c>
      <c r="C20" s="189">
        <f>+'[3]Part X Fondo'!C20</f>
        <v>18244259.084576715</v>
      </c>
      <c r="D20" s="189">
        <f>+'[3]Part X Fondo'!D20</f>
        <v>4748214.3425108716</v>
      </c>
      <c r="E20" s="189">
        <f>+'[3]Part X Fondo'!E20</f>
        <v>5988165.5577144232</v>
      </c>
      <c r="F20" s="189">
        <f>+'[3]Part X Fondo'!F20</f>
        <v>498272.3224624148</v>
      </c>
      <c r="G20" s="189">
        <f>+'[3]Part X Fondo'!G20</f>
        <v>4365935.4132701075</v>
      </c>
      <c r="H20" s="189">
        <f>+'[3]Part X Fondo'!H20</f>
        <v>808359.70958781976</v>
      </c>
      <c r="I20" s="189">
        <f>+'[3]Part X Fondo'!I20</f>
        <v>5596281.9638563246</v>
      </c>
      <c r="J20" s="190">
        <f t="shared" si="0"/>
        <v>169501465.48217219</v>
      </c>
    </row>
    <row r="21" spans="1:10">
      <c r="A21" s="188" t="s">
        <v>15</v>
      </c>
      <c r="B21" s="189">
        <f>+'[3]Part X Fondo'!B21</f>
        <v>16327622.596552014</v>
      </c>
      <c r="C21" s="189">
        <f>+'[3]Part X Fondo'!C21</f>
        <v>2304687.19780913</v>
      </c>
      <c r="D21" s="189">
        <f>+'[3]Part X Fondo'!D21</f>
        <v>599813.27588639664</v>
      </c>
      <c r="E21" s="189">
        <f>+'[3]Part X Fondo'!E21</f>
        <v>756448.83331509889</v>
      </c>
      <c r="F21" s="189">
        <f>+'[3]Part X Fondo'!F21</f>
        <v>62943.736836790253</v>
      </c>
      <c r="G21" s="189">
        <f>+'[3]Part X Fondo'!G21</f>
        <v>551490.62500991812</v>
      </c>
      <c r="H21" s="189">
        <f>+'[3]Part X Fondo'!H21</f>
        <v>102115.20595466773</v>
      </c>
      <c r="I21" s="189">
        <f>+'[3]Part X Fondo'!I21</f>
        <v>706895.33721088129</v>
      </c>
      <c r="J21" s="190">
        <f t="shared" si="0"/>
        <v>21412016.8085749</v>
      </c>
    </row>
    <row r="22" spans="1:10">
      <c r="A22" s="188" t="s">
        <v>16</v>
      </c>
      <c r="B22" s="189">
        <f>+'[3]Part X Fondo'!B22</f>
        <v>12021064.558850277</v>
      </c>
      <c r="C22" s="189">
        <f>+'[3]Part X Fondo'!C22</f>
        <v>1696805.1183809435</v>
      </c>
      <c r="D22" s="189">
        <f>+'[3]Part X Fondo'!D22</f>
        <v>441607.10293512425</v>
      </c>
      <c r="E22" s="189">
        <f>+'[3]Part X Fondo'!E22</f>
        <v>556928.61633557442</v>
      </c>
      <c r="F22" s="189">
        <f>+'[3]Part X Fondo'!F22</f>
        <v>46341.757326628933</v>
      </c>
      <c r="G22" s="189">
        <f>+'[3]Part X Fondo'!G22</f>
        <v>406131.34270032326</v>
      </c>
      <c r="H22" s="189">
        <f>+'[3]Part X Fondo'!H22</f>
        <v>75181.397411790167</v>
      </c>
      <c r="I22" s="189">
        <f>+'[3]Part X Fondo'!I22</f>
        <v>520602.82842901279</v>
      </c>
      <c r="J22" s="190">
        <f t="shared" si="0"/>
        <v>15764662.722369675</v>
      </c>
    </row>
    <row r="23" spans="1:10">
      <c r="A23" s="188" t="s">
        <v>17</v>
      </c>
      <c r="B23" s="189">
        <f>+'[3]Part X Fondo'!B23</f>
        <v>105426348.73077556</v>
      </c>
      <c r="C23" s="189">
        <f>+'[3]Part X Fondo'!C23</f>
        <v>14881208.50385846</v>
      </c>
      <c r="D23" s="189">
        <f>+'[3]Part X Fondo'!D23</f>
        <v>3872953.5315363719</v>
      </c>
      <c r="E23" s="189">
        <f>+'[3]Part X Fondo'!E23</f>
        <v>4884338.6737087974</v>
      </c>
      <c r="F23" s="189">
        <f>+'[3]Part X Fondo'!F23</f>
        <v>406423.42820771184</v>
      </c>
      <c r="G23" s="189">
        <f>+'[3]Part X Fondo'!G23</f>
        <v>3561826.3554286663</v>
      </c>
      <c r="H23" s="189">
        <f>+'[3]Part X Fondo'!H23</f>
        <v>659350.94040959794</v>
      </c>
      <c r="I23" s="189">
        <f>+'[3]Part X Fondo'!I23</f>
        <v>4565756.6408939213</v>
      </c>
      <c r="J23" s="190">
        <f t="shared" si="0"/>
        <v>138258206.80481911</v>
      </c>
    </row>
    <row r="24" spans="1:10">
      <c r="A24" s="188" t="s">
        <v>18</v>
      </c>
      <c r="B24" s="189">
        <f>+'[3]Part X Fondo'!B24</f>
        <v>113489960.67171809</v>
      </c>
      <c r="C24" s="189">
        <f>+'[3]Part X Fondo'!C24</f>
        <v>16019408.697944999</v>
      </c>
      <c r="D24" s="189">
        <f>+'[3]Part X Fondo'!D24</f>
        <v>4169179.2352610994</v>
      </c>
      <c r="E24" s="189">
        <f>+'[3]Part X Fondo'!E24</f>
        <v>5257920.9150282089</v>
      </c>
      <c r="F24" s="189">
        <f>+'[3]Part X Fondo'!F24</f>
        <v>437509.02349046944</v>
      </c>
      <c r="G24" s="189">
        <f>+'[3]Part X Fondo'!G24</f>
        <v>3833300.4373834096</v>
      </c>
      <c r="H24" s="189">
        <f>+'[3]Part X Fondo'!H24</f>
        <v>709781.88277251832</v>
      </c>
      <c r="I24" s="189">
        <f>+'[3]Part X Fondo'!I24</f>
        <v>4913487.9010533616</v>
      </c>
      <c r="J24" s="190">
        <f t="shared" si="0"/>
        <v>148830548.76465213</v>
      </c>
    </row>
    <row r="25" spans="1:10">
      <c r="A25" s="188" t="s">
        <v>19</v>
      </c>
      <c r="B25" s="189">
        <f>+'[3]Part X Fondo'!B25</f>
        <v>20262980.828679498</v>
      </c>
      <c r="C25" s="189">
        <f>+'[3]Part X Fondo'!C25</f>
        <v>2860173.4409990315</v>
      </c>
      <c r="D25" s="189">
        <f>+'[3]Part X Fondo'!D25</f>
        <v>744383.01339918515</v>
      </c>
      <c r="E25" s="189">
        <f>+'[3]Part X Fondo'!E25</f>
        <v>938771.58886417933</v>
      </c>
      <c r="F25" s="189">
        <f>+'[3]Part X Fondo'!F25</f>
        <v>78114.724006324599</v>
      </c>
      <c r="G25" s="189">
        <f>+'[3]Part X Fondo'!G25</f>
        <v>684584.26213207142</v>
      </c>
      <c r="H25" s="189">
        <f>+'[3]Part X Fondo'!H25</f>
        <v>126727.47966459139</v>
      </c>
      <c r="I25" s="189">
        <f>+'[3]Part X Fondo'!I25</f>
        <v>877540.01154972066</v>
      </c>
      <c r="J25" s="190">
        <f t="shared" si="0"/>
        <v>26573275.349294603</v>
      </c>
    </row>
    <row r="26" spans="1:10">
      <c r="A26" s="188" t="s">
        <v>20</v>
      </c>
      <c r="B26" s="189">
        <f>+'[3]Part X Fondo'!B26</f>
        <v>276982955.19764858</v>
      </c>
      <c r="C26" s="189">
        <f>+'[3]Part X Fondo'!C26</f>
        <v>39096878.132776573</v>
      </c>
      <c r="D26" s="189">
        <f>+'[3]Part X Fondo'!D26</f>
        <v>10175275.226956585</v>
      </c>
      <c r="E26" s="189">
        <f>+'[3]Part X Fondo'!E26</f>
        <v>12832452.003862159</v>
      </c>
      <c r="F26" s="189">
        <f>+'[3]Part X Fondo'!F26</f>
        <v>1067782.0446388081</v>
      </c>
      <c r="G26" s="189">
        <f>+'[3]Part X Fondo'!G26</f>
        <v>9355773.7017832417</v>
      </c>
      <c r="H26" s="189">
        <f>+'[3]Part X Fondo'!H26</f>
        <v>1732289.6428236314</v>
      </c>
      <c r="I26" s="189">
        <f>+'[3]Part X Fondo'!I26</f>
        <v>11992207.427370684</v>
      </c>
      <c r="J26" s="190">
        <f t="shared" si="0"/>
        <v>363235613.37786025</v>
      </c>
    </row>
    <row r="27" spans="1:10">
      <c r="A27" s="188" t="s">
        <v>21</v>
      </c>
      <c r="B27" s="189">
        <f>+'[3]Part X Fondo'!B27</f>
        <v>40895486.4857333</v>
      </c>
      <c r="C27" s="189">
        <f>+'[3]Part X Fondo'!C27</f>
        <v>5772506.2907662932</v>
      </c>
      <c r="D27" s="189">
        <f>+'[3]Part X Fondo'!D27</f>
        <v>1502340.9300960016</v>
      </c>
      <c r="E27" s="189">
        <f>+'[3]Part X Fondo'!E27</f>
        <v>1894663.0384828388</v>
      </c>
      <c r="F27" s="189">
        <f>+'[3]Part X Fondo'!F27</f>
        <v>157653.98323903049</v>
      </c>
      <c r="G27" s="189">
        <f>+'[3]Part X Fondo'!G27</f>
        <v>1381652.9106488973</v>
      </c>
      <c r="H27" s="189">
        <f>+'[3]Part X Fondo'!H27</f>
        <v>255766.01862343462</v>
      </c>
      <c r="I27" s="189">
        <f>+'[3]Part X Fondo'!I27</f>
        <v>1771083.2372810647</v>
      </c>
      <c r="J27" s="190">
        <f t="shared" si="0"/>
        <v>53631152.894870855</v>
      </c>
    </row>
    <row r="28" spans="1:10">
      <c r="A28" s="188" t="s">
        <v>22</v>
      </c>
      <c r="B28" s="189">
        <f>+'[3]Part X Fondo'!B28</f>
        <v>6559653.4378309054</v>
      </c>
      <c r="C28" s="189">
        <f>+'[3]Part X Fondo'!C28</f>
        <v>925912.46587408532</v>
      </c>
      <c r="D28" s="189">
        <f>+'[3]Part X Fondo'!D28</f>
        <v>240976.1245984016</v>
      </c>
      <c r="E28" s="189">
        <f>+'[3]Part X Fondo'!E28</f>
        <v>303904.75775977928</v>
      </c>
      <c r="F28" s="189">
        <f>+'[3]Part X Fondo'!F28</f>
        <v>25287.766010618696</v>
      </c>
      <c r="G28" s="189">
        <f>+'[3]Part X Fondo'!G28</f>
        <v>221617.71491308388</v>
      </c>
      <c r="H28" s="189">
        <f>+'[3]Part X Fondo'!H28</f>
        <v>41024.978243719575</v>
      </c>
      <c r="I28" s="189">
        <f>+'[3]Part X Fondo'!I28</f>
        <v>284082.50505024189</v>
      </c>
      <c r="J28" s="190">
        <f t="shared" si="0"/>
        <v>8602459.7502808366</v>
      </c>
    </row>
    <row r="29" spans="1:10">
      <c r="A29" s="188" t="s">
        <v>23</v>
      </c>
      <c r="B29" s="189">
        <f>+'[3]Part X Fondo'!B29</f>
        <v>30017232.489574715</v>
      </c>
      <c r="C29" s="189">
        <f>+'[3]Part X Fondo'!C29</f>
        <v>4237011.9117647037</v>
      </c>
      <c r="D29" s="189">
        <f>+'[3]Part X Fondo'!D29</f>
        <v>1102716.2372314048</v>
      </c>
      <c r="E29" s="189">
        <f>+'[3]Part X Fondo'!E29</f>
        <v>1390680.1410806994</v>
      </c>
      <c r="F29" s="189">
        <f>+'[3]Part X Fondo'!F29</f>
        <v>115717.81324680921</v>
      </c>
      <c r="G29" s="189">
        <f>+'[3]Part X Fondo'!G29</f>
        <v>1014131.3920623945</v>
      </c>
      <c r="H29" s="189">
        <f>+'[3]Part X Fondo'!H29</f>
        <v>187731.9162502407</v>
      </c>
      <c r="I29" s="189">
        <f>+'[3]Part X Fondo'!I29</f>
        <v>1299972.7319639705</v>
      </c>
      <c r="J29" s="190">
        <f t="shared" si="0"/>
        <v>39365194.633174941</v>
      </c>
    </row>
    <row r="30" spans="1:10">
      <c r="A30" s="188" t="s">
        <v>24</v>
      </c>
      <c r="B30" s="189">
        <f>+'[3]Part X Fondo'!B30</f>
        <v>28912782.89665971</v>
      </c>
      <c r="C30" s="189">
        <f>+'[3]Part X Fondo'!C30</f>
        <v>4081115.9249261506</v>
      </c>
      <c r="D30" s="189">
        <f>+'[3]Part X Fondo'!D30</f>
        <v>1062143.0598162662</v>
      </c>
      <c r="E30" s="189">
        <f>+'[3]Part X Fondo'!E30</f>
        <v>1339511.6625667326</v>
      </c>
      <c r="F30" s="189">
        <f>+'[3]Part X Fondo'!F30</f>
        <v>111460.10921703762</v>
      </c>
      <c r="G30" s="189">
        <f>+'[3]Part X Fondo'!G30</f>
        <v>976817.59228039777</v>
      </c>
      <c r="H30" s="189">
        <f>+'[3]Part X Fondo'!H30</f>
        <v>180824.5360128473</v>
      </c>
      <c r="I30" s="189">
        <f>+'[3]Part X Fondo'!I30</f>
        <v>1252141.7283857136</v>
      </c>
      <c r="J30" s="190">
        <f t="shared" si="0"/>
        <v>37916797.509864859</v>
      </c>
    </row>
    <row r="31" spans="1:10">
      <c r="A31" s="188" t="s">
        <v>25</v>
      </c>
      <c r="B31" s="189">
        <f>+'[3]Part X Fondo'!B31</f>
        <v>466191870.11476332</v>
      </c>
      <c r="C31" s="189">
        <f>+'[3]Part X Fondo'!C31</f>
        <v>65804217.878185242</v>
      </c>
      <c r="D31" s="189">
        <f>+'[3]Part X Fondo'!D31</f>
        <v>17126073.998306401</v>
      </c>
      <c r="E31" s="189">
        <f>+'[3]Part X Fondo'!E31</f>
        <v>21598386.057976648</v>
      </c>
      <c r="F31" s="189">
        <f>+'[3]Part X Fondo'!F31</f>
        <v>1797191.122861081</v>
      </c>
      <c r="G31" s="189">
        <f>+'[3]Part X Fondo'!G31</f>
        <v>15750279.789179664</v>
      </c>
      <c r="H31" s="189">
        <f>+'[3]Part X Fondo'!H31</f>
        <v>2915628.3194103278</v>
      </c>
      <c r="I31" s="189">
        <f>+'[3]Part X Fondo'!I31</f>
        <v>20189626.71601934</v>
      </c>
      <c r="J31" s="190">
        <f t="shared" si="0"/>
        <v>611373273.99670196</v>
      </c>
    </row>
    <row r="32" spans="1:10">
      <c r="A32" s="188" t="s">
        <v>26</v>
      </c>
      <c r="B32" s="189">
        <f>+'[3]Part X Fondo'!B32</f>
        <v>12198301.467330018</v>
      </c>
      <c r="C32" s="189">
        <f>+'[3]Part X Fondo'!C32</f>
        <v>1721822.5776918184</v>
      </c>
      <c r="D32" s="189">
        <f>+'[3]Part X Fondo'!D32</f>
        <v>448118.09680789994</v>
      </c>
      <c r="E32" s="189">
        <f>+'[3]Part X Fondo'!E32</f>
        <v>565139.89460631157</v>
      </c>
      <c r="F32" s="189">
        <f>+'[3]Part X Fondo'!F32</f>
        <v>47025.013768841702</v>
      </c>
      <c r="G32" s="189">
        <f>+'[3]Part X Fondo'!G32</f>
        <v>412119.28688484523</v>
      </c>
      <c r="H32" s="189">
        <f>+'[3]Part X Fondo'!H32</f>
        <v>76289.86150723022</v>
      </c>
      <c r="I32" s="189">
        <f>+'[3]Part X Fondo'!I32</f>
        <v>528278.52432140661</v>
      </c>
      <c r="J32" s="190">
        <f t="shared" si="0"/>
        <v>15997094.722918373</v>
      </c>
    </row>
    <row r="33" spans="1:10">
      <c r="A33" s="188" t="s">
        <v>27</v>
      </c>
      <c r="B33" s="189">
        <f>+'[3]Part X Fondo'!B33</f>
        <v>20997489.676431384</v>
      </c>
      <c r="C33" s="189">
        <f>+'[3]Part X Fondo'!C33</f>
        <v>2963851.3113124319</v>
      </c>
      <c r="D33" s="189">
        <f>+'[3]Part X Fondo'!D33</f>
        <v>771366.00835341483</v>
      </c>
      <c r="E33" s="189">
        <f>+'[3]Part X Fondo'!E33</f>
        <v>972800.9374515739</v>
      </c>
      <c r="F33" s="189">
        <f>+'[3]Part X Fondo'!F33</f>
        <v>80946.289431345125</v>
      </c>
      <c r="G33" s="189">
        <f>+'[3]Part X Fondo'!G33</f>
        <v>709399.62379179383</v>
      </c>
      <c r="H33" s="189">
        <f>+'[3]Part X Fondo'!H33</f>
        <v>131321.19940671316</v>
      </c>
      <c r="I33" s="189">
        <f>+'[3]Part X Fondo'!I33</f>
        <v>909349.78861012589</v>
      </c>
      <c r="J33" s="190">
        <f t="shared" si="0"/>
        <v>27536524.834788788</v>
      </c>
    </row>
    <row r="34" spans="1:10">
      <c r="A34" s="188" t="s">
        <v>28</v>
      </c>
      <c r="B34" s="189">
        <f>+'[3]Part X Fondo'!B34</f>
        <v>11471401.74041779</v>
      </c>
      <c r="C34" s="189">
        <f>+'[3]Part X Fondo'!C34</f>
        <v>1619218.7549490104</v>
      </c>
      <c r="D34" s="189">
        <f>+'[3]Part X Fondo'!D34</f>
        <v>421414.63132433518</v>
      </c>
      <c r="E34" s="189">
        <f>+'[3]Part X Fondo'!E34</f>
        <v>531463.07196372247</v>
      </c>
      <c r="F34" s="189">
        <f>+'[3]Part X Fondo'!F34</f>
        <v>44222.781854991714</v>
      </c>
      <c r="G34" s="189">
        <f>+'[3]Part X Fondo'!G34</f>
        <v>387465.76977490139</v>
      </c>
      <c r="H34" s="189">
        <f>+'[3]Part X Fondo'!H34</f>
        <v>71743.730257389965</v>
      </c>
      <c r="I34" s="189">
        <f>+'[3]Part X Fondo'!I34</f>
        <v>496650.27389260085</v>
      </c>
      <c r="J34" s="190">
        <f t="shared" si="0"/>
        <v>15043580.75443474</v>
      </c>
    </row>
    <row r="35" spans="1:10">
      <c r="A35" s="188" t="s">
        <v>29</v>
      </c>
      <c r="B35" s="189">
        <f>+'[3]Part X Fondo'!B35</f>
        <v>16809759.413881905</v>
      </c>
      <c r="C35" s="189">
        <f>+'[3]Part X Fondo'!C35</f>
        <v>2372742.0872411542</v>
      </c>
      <c r="D35" s="189">
        <f>+'[3]Part X Fondo'!D35</f>
        <v>617525.10515681026</v>
      </c>
      <c r="E35" s="189">
        <f>+'[3]Part X Fondo'!E35</f>
        <v>778785.93908845424</v>
      </c>
      <c r="F35" s="189">
        <f>+'[3]Part X Fondo'!F35</f>
        <v>64802.3964652625</v>
      </c>
      <c r="G35" s="189">
        <f>+'[3]Part X Fondo'!G35</f>
        <v>567917.26954024483</v>
      </c>
      <c r="H35" s="189">
        <f>+'[3]Part X Fondo'!H35</f>
        <v>105130.55617534323</v>
      </c>
      <c r="I35" s="189">
        <f>+'[3]Part X Fondo'!I35</f>
        <v>727989.45993807481</v>
      </c>
      <c r="J35" s="190">
        <f t="shared" si="0"/>
        <v>22044652.227487251</v>
      </c>
    </row>
    <row r="36" spans="1:10">
      <c r="A36" s="188" t="s">
        <v>30</v>
      </c>
      <c r="B36" s="189">
        <f>+'[3]Part X Fondo'!B36</f>
        <v>15457056.03370185</v>
      </c>
      <c r="C36" s="189">
        <f>+'[3]Part X Fondo'!C36</f>
        <v>2181804.4204559885</v>
      </c>
      <c r="D36" s="189">
        <f>+'[3]Part X Fondo'!D36</f>
        <v>567832.05027573742</v>
      </c>
      <c r="E36" s="189">
        <f>+'[3]Part X Fondo'!E36</f>
        <v>716116.01346348226</v>
      </c>
      <c r="F36" s="189">
        <f>+'[3]Part X Fondo'!F36</f>
        <v>59587.662655929205</v>
      </c>
      <c r="G36" s="189">
        <f>+'[3]Part X Fondo'!G36</f>
        <v>522216.22223463625</v>
      </c>
      <c r="H36" s="189">
        <f>+'[3]Part X Fondo'!H36</f>
        <v>96670.56247780376</v>
      </c>
      <c r="I36" s="189">
        <f>+'[3]Part X Fondo'!I36</f>
        <v>669407.19359222497</v>
      </c>
      <c r="J36" s="190">
        <f t="shared" si="0"/>
        <v>20270690.158857651</v>
      </c>
    </row>
    <row r="37" spans="1:10">
      <c r="A37" s="188" t="s">
        <v>31</v>
      </c>
      <c r="B37" s="189">
        <f>+'[3]Part X Fondo'!B37</f>
        <v>146976776.61061856</v>
      </c>
      <c r="C37" s="189">
        <f>+'[3]Part X Fondo'!C37</f>
        <v>20746161.508002289</v>
      </c>
      <c r="D37" s="189">
        <f>+'[3]Part X Fondo'!D37</f>
        <v>5399354.4581683828</v>
      </c>
      <c r="E37" s="189">
        <f>+'[3]Part X Fondo'!E37</f>
        <v>6809344.7490014546</v>
      </c>
      <c r="F37" s="189">
        <f>+'[3]Part X Fondo'!F37</f>
        <v>566602.24067467044</v>
      </c>
      <c r="G37" s="189">
        <f>+'[3]Part X Fondo'!G37</f>
        <v>4965606.4434567038</v>
      </c>
      <c r="H37" s="189">
        <f>+'[3]Part X Fondo'!H37</f>
        <v>919213.05293477781</v>
      </c>
      <c r="I37" s="189">
        <f>+'[3]Part X Fondo'!I37</f>
        <v>6365203.7839305485</v>
      </c>
      <c r="J37" s="190">
        <f t="shared" si="0"/>
        <v>192748262.84678736</v>
      </c>
    </row>
    <row r="38" spans="1:10">
      <c r="A38" s="188" t="s">
        <v>32</v>
      </c>
      <c r="B38" s="189">
        <f>+'[3]Part X Fondo'!B38</f>
        <v>28642439.294303101</v>
      </c>
      <c r="C38" s="189">
        <f>+'[3]Part X Fondo'!C38</f>
        <v>4042956.2090412104</v>
      </c>
      <c r="D38" s="189">
        <f>+'[3]Part X Fondo'!D38</f>
        <v>1052211.6885596451</v>
      </c>
      <c r="E38" s="189">
        <f>+'[3]Part X Fondo'!E38</f>
        <v>1326986.8077455515</v>
      </c>
      <c r="F38" s="189">
        <f>+'[3]Part X Fondo'!F38</f>
        <v>110417.92218327834</v>
      </c>
      <c r="G38" s="189">
        <f>+'[3]Part X Fondo'!G38</f>
        <v>967684.04094823229</v>
      </c>
      <c r="H38" s="189">
        <f>+'[3]Part X Fondo'!H38</f>
        <v>179133.76979933886</v>
      </c>
      <c r="I38" s="189">
        <f>+'[3]Part X Fondo'!I38</f>
        <v>1240433.8098943415</v>
      </c>
      <c r="J38" s="190">
        <f t="shared" si="0"/>
        <v>37562263.542474695</v>
      </c>
    </row>
    <row r="39" spans="1:10">
      <c r="A39" s="188" t="s">
        <v>33</v>
      </c>
      <c r="B39" s="189">
        <f>+'[3]Part X Fondo'!B39</f>
        <v>105014849.53165476</v>
      </c>
      <c r="C39" s="189">
        <f>+'[3]Part X Fondo'!C39</f>
        <v>14823124.301427007</v>
      </c>
      <c r="D39" s="189">
        <f>+'[3]Part X Fondo'!D39</f>
        <v>3857836.6533019841</v>
      </c>
      <c r="E39" s="189">
        <f>+'[3]Part X Fondo'!E39</f>
        <v>4865274.1658636238</v>
      </c>
      <c r="F39" s="189">
        <f>+'[3]Part X Fondo'!F39</f>
        <v>404837.07984959421</v>
      </c>
      <c r="G39" s="189">
        <f>+'[3]Part X Fondo'!G39</f>
        <v>3547923.8660575408</v>
      </c>
      <c r="H39" s="189">
        <f>+'[3]Part X Fondo'!H39</f>
        <v>656777.36760560225</v>
      </c>
      <c r="I39" s="189">
        <f>+'[3]Part X Fondo'!I39</f>
        <v>4547935.6196432849</v>
      </c>
      <c r="J39" s="190">
        <f t="shared" si="0"/>
        <v>137718558.58540338</v>
      </c>
    </row>
    <row r="40" spans="1:10">
      <c r="A40" s="188" t="s">
        <v>34</v>
      </c>
      <c r="B40" s="189">
        <f>+'[3]Part X Fondo'!B40</f>
        <v>21201866.178504594</v>
      </c>
      <c r="C40" s="189">
        <f>+'[3]Part X Fondo'!C40</f>
        <v>2992699.5961788408</v>
      </c>
      <c r="D40" s="189">
        <f>+'[3]Part X Fondo'!D40</f>
        <v>778874.00521614891</v>
      </c>
      <c r="E40" s="189">
        <f>+'[3]Part X Fondo'!E40</f>
        <v>982269.57660201832</v>
      </c>
      <c r="F40" s="189">
        <f>+'[3]Part X Fondo'!F40</f>
        <v>81734.170256389014</v>
      </c>
      <c r="G40" s="189">
        <f>+'[3]Part X Fondo'!G40</f>
        <v>716118.96355056565</v>
      </c>
      <c r="H40" s="189">
        <f>+'[3]Part X Fondo'!H40</f>
        <v>132599.39826748069</v>
      </c>
      <c r="I40" s="189">
        <f>+'[3]Part X Fondo'!I40</f>
        <v>917912.50613697805</v>
      </c>
      <c r="J40" s="190">
        <f t="shared" si="0"/>
        <v>27804074.394713014</v>
      </c>
    </row>
    <row r="41" spans="1:10">
      <c r="A41" s="188" t="s">
        <v>35</v>
      </c>
      <c r="B41" s="189">
        <f>+'[3]Part X Fondo'!B41</f>
        <v>20006809.988561384</v>
      </c>
      <c r="C41" s="189">
        <f>+'[3]Part X Fondo'!C41</f>
        <v>2824014.2480615564</v>
      </c>
      <c r="D41" s="189">
        <f>+'[3]Part X Fondo'!D41</f>
        <v>734972.29424045898</v>
      </c>
      <c r="E41" s="189">
        <f>+'[3]Part X Fondo'!E41</f>
        <v>926903.349505438</v>
      </c>
      <c r="F41" s="189">
        <f>+'[3]Part X Fondo'!F41</f>
        <v>77127.173623534836</v>
      </c>
      <c r="G41" s="189">
        <f>+'[3]Part X Fondo'!G41</f>
        <v>675650.3958388702</v>
      </c>
      <c r="H41" s="189">
        <f>+'[3]Part X Fondo'!H41</f>
        <v>125125.35186289361</v>
      </c>
      <c r="I41" s="189">
        <f>+'[3]Part X Fondo'!I41</f>
        <v>866012.03853088233</v>
      </c>
      <c r="J41" s="190">
        <f t="shared" si="0"/>
        <v>26236614.840225022</v>
      </c>
    </row>
    <row r="42" spans="1:10">
      <c r="A42" s="188" t="s">
        <v>36</v>
      </c>
      <c r="B42" s="189">
        <f>+'[3]Part X Fondo'!B42</f>
        <v>22613926.876078855</v>
      </c>
      <c r="C42" s="189">
        <f>+'[3]Part X Fondo'!C42</f>
        <v>3192015.7056117598</v>
      </c>
      <c r="D42" s="189">
        <f>+'[3]Part X Fondo'!D42</f>
        <v>830747.61680566624</v>
      </c>
      <c r="E42" s="189">
        <f>+'[3]Part X Fondo'!E42</f>
        <v>1047689.4906729467</v>
      </c>
      <c r="F42" s="189">
        <f>+'[3]Part X Fondo'!F42</f>
        <v>87177.729257084051</v>
      </c>
      <c r="G42" s="189">
        <f>+'[3]Part X Fondo'!G42</f>
        <v>764010.91109248891</v>
      </c>
      <c r="H42" s="189">
        <f>+'[3]Part X Fondo'!H42</f>
        <v>141430.62082300748</v>
      </c>
      <c r="I42" s="189">
        <f>+'[3]Part X Fondo'!I42</f>
        <v>979353.71995868452</v>
      </c>
      <c r="J42" s="190">
        <f t="shared" si="0"/>
        <v>29656352.670300495</v>
      </c>
    </row>
    <row r="43" spans="1:10">
      <c r="A43" s="188" t="s">
        <v>37</v>
      </c>
      <c r="B43" s="189">
        <f>+'[3]Part X Fondo'!B43</f>
        <v>31852696.246518105</v>
      </c>
      <c r="C43" s="189">
        <f>+'[3]Part X Fondo'!C43</f>
        <v>4496092.4850481506</v>
      </c>
      <c r="D43" s="189">
        <f>+'[3]Part X Fondo'!D43</f>
        <v>1170144.0285287597</v>
      </c>
      <c r="E43" s="189">
        <f>+'[3]Part X Fondo'!E43</f>
        <v>1475716.0616087182</v>
      </c>
      <c r="F43" s="189">
        <f>+'[3]Part X Fondo'!F43</f>
        <v>122793.61053495121</v>
      </c>
      <c r="G43" s="189">
        <f>+'[3]Part X Fondo'!G43</f>
        <v>1076142.4857085375</v>
      </c>
      <c r="H43" s="189">
        <f>+'[3]Part X Fondo'!H43</f>
        <v>199211.15999526353</v>
      </c>
      <c r="I43" s="189">
        <f>+'[3]Part X Fondo'!I43</f>
        <v>1379462.1664201028</v>
      </c>
      <c r="J43" s="190">
        <f t="shared" si="0"/>
        <v>41772258.244362585</v>
      </c>
    </row>
    <row r="44" spans="1:10">
      <c r="A44" s="188" t="s">
        <v>38</v>
      </c>
      <c r="B44" s="189">
        <f>+'[3]Part X Fondo'!B44</f>
        <v>74729366.826373518</v>
      </c>
      <c r="C44" s="189">
        <f>+'[3]Part X Fondo'!C44</f>
        <v>10548248.160850508</v>
      </c>
      <c r="D44" s="189">
        <f>+'[3]Part X Fondo'!D44</f>
        <v>2745265.9476880203</v>
      </c>
      <c r="E44" s="189">
        <f>+'[3]Part X Fondo'!E44</f>
        <v>3462166.1552931815</v>
      </c>
      <c r="F44" s="189">
        <f>+'[3]Part X Fondo'!F44</f>
        <v>288085.1496709417</v>
      </c>
      <c r="G44" s="189">
        <f>+'[3]Part X Fondo'!G44</f>
        <v>2524729.6476746313</v>
      </c>
      <c r="H44" s="189">
        <f>+'[3]Part X Fondo'!H44</f>
        <v>467367.77747098112</v>
      </c>
      <c r="I44" s="189">
        <f>+'[3]Part X Fondo'!I44</f>
        <v>3236345.6286304295</v>
      </c>
      <c r="J44" s="190">
        <f t="shared" si="0"/>
        <v>98001575.293652207</v>
      </c>
    </row>
    <row r="45" spans="1:10">
      <c r="A45" s="188" t="s">
        <v>39</v>
      </c>
      <c r="B45" s="189">
        <f>+'[3]Part X Fondo'!B45</f>
        <v>1401888181.6267445</v>
      </c>
      <c r="C45" s="189">
        <f>+'[3]Part X Fondo'!C45</f>
        <v>197880231.84936696</v>
      </c>
      <c r="D45" s="189">
        <f>+'[3]Part X Fondo'!D45</f>
        <v>51499912.965053618</v>
      </c>
      <c r="E45" s="189">
        <f>+'[3]Part X Fondo'!E45</f>
        <v>64948627.588551342</v>
      </c>
      <c r="F45" s="189">
        <f>+'[3]Part X Fondo'!F45</f>
        <v>5404343.4833909571</v>
      </c>
      <c r="G45" s="189">
        <f>+'[3]Part X Fondo'!G45</f>
        <v>47333964.754049361</v>
      </c>
      <c r="H45" s="189">
        <f>+'[3]Part X Fondo'!H45</f>
        <v>8767602.23637826</v>
      </c>
      <c r="I45" s="189">
        <f>+'[3]Part X Fondo'!I45</f>
        <v>60667594.401808441</v>
      </c>
      <c r="J45" s="190">
        <f t="shared" si="0"/>
        <v>1838390458.9053433</v>
      </c>
    </row>
    <row r="46" spans="1:10">
      <c r="A46" s="188" t="s">
        <v>40</v>
      </c>
      <c r="B46" s="189">
        <f>+'[3]Part X Fondo'!B46</f>
        <v>7987263.9307073141</v>
      </c>
      <c r="C46" s="189">
        <f>+'[3]Part X Fondo'!C46</f>
        <v>1127423.470120677</v>
      </c>
      <c r="D46" s="189">
        <f>+'[3]Part X Fondo'!D46</f>
        <v>293420.97511829878</v>
      </c>
      <c r="E46" s="189">
        <f>+'[3]Part X Fondo'!E46</f>
        <v>370045.08439819218</v>
      </c>
      <c r="F46" s="189">
        <f>+'[3]Part X Fondo'!F46</f>
        <v>30791.27018813516</v>
      </c>
      <c r="G46" s="189">
        <f>+'[3]Part X Fondo'!G46</f>
        <v>269849.49700580223</v>
      </c>
      <c r="H46" s="189">
        <f>+'[3]Part X Fondo'!H46</f>
        <v>49953.451365940979</v>
      </c>
      <c r="I46" s="189">
        <f>+'[3]Part X Fondo'!I46</f>
        <v>345908.81476248906</v>
      </c>
      <c r="J46" s="190">
        <f t="shared" si="0"/>
        <v>10474656.493666848</v>
      </c>
    </row>
    <row r="47" spans="1:10">
      <c r="A47" s="188" t="s">
        <v>41</v>
      </c>
      <c r="B47" s="189">
        <f>+'[3]Part X Fondo'!B47</f>
        <v>22055288.490343686</v>
      </c>
      <c r="C47" s="189">
        <f>+'[3]Part X Fondo'!C47</f>
        <v>3113162.4170694686</v>
      </c>
      <c r="D47" s="189">
        <f>+'[3]Part X Fondo'!D47</f>
        <v>810225.4178027208</v>
      </c>
      <c r="E47" s="189">
        <f>+'[3]Part X Fondo'!E47</f>
        <v>1021808.113722087</v>
      </c>
      <c r="F47" s="189">
        <f>+'[3]Part X Fondo'!F47</f>
        <v>85024.152560273462</v>
      </c>
      <c r="G47" s="189">
        <f>+'[3]Part X Fondo'!G47</f>
        <v>744875.97396511713</v>
      </c>
      <c r="H47" s="189">
        <f>+'[3]Part X Fondo'!H47</f>
        <v>137936.81923153237</v>
      </c>
      <c r="I47" s="189">
        <f>+'[3]Part X Fondo'!I47</f>
        <v>954754.26392196992</v>
      </c>
      <c r="J47" s="190">
        <f t="shared" si="0"/>
        <v>28923075.648616854</v>
      </c>
    </row>
    <row r="48" spans="1:10">
      <c r="A48" s="188" t="s">
        <v>42</v>
      </c>
      <c r="B48" s="189">
        <f>+'[3]Part X Fondo'!B48</f>
        <v>16940744.022520985</v>
      </c>
      <c r="C48" s="189">
        <f>+'[3]Part X Fondo'!C48</f>
        <v>2391230.9118606243</v>
      </c>
      <c r="D48" s="189">
        <f>+'[3]Part X Fondo'!D48</f>
        <v>622336.96963578486</v>
      </c>
      <c r="E48" s="189">
        <f>+'[3]Part X Fondo'!E48</f>
        <v>784854.37641307653</v>
      </c>
      <c r="F48" s="189">
        <f>+'[3]Part X Fondo'!F48</f>
        <v>65307.348162124203</v>
      </c>
      <c r="G48" s="189">
        <f>+'[3]Part X Fondo'!G48</f>
        <v>572342.58101904381</v>
      </c>
      <c r="H48" s="189">
        <f>+'[3]Part X Fondo'!H48</f>
        <v>105949.75200186195</v>
      </c>
      <c r="I48" s="189">
        <f>+'[3]Part X Fondo'!I48</f>
        <v>733662.08214256726</v>
      </c>
      <c r="J48" s="190">
        <f t="shared" si="0"/>
        <v>22216428.043756075</v>
      </c>
    </row>
    <row r="49" spans="1:10">
      <c r="A49" s="188" t="s">
        <v>43</v>
      </c>
      <c r="B49" s="189">
        <f>+'[3]Part X Fondo'!B49</f>
        <v>18324287.173424091</v>
      </c>
      <c r="C49" s="189">
        <f>+'[3]Part X Fondo'!C49</f>
        <v>2586521.6940089422</v>
      </c>
      <c r="D49" s="189">
        <f>+'[3]Part X Fondo'!D49</f>
        <v>673162.95760589605</v>
      </c>
      <c r="E49" s="189">
        <f>+'[3]Part X Fondo'!E49</f>
        <v>848953.08987566538</v>
      </c>
      <c r="F49" s="189">
        <f>+'[3]Part X Fondo'!F49</f>
        <v>70640.970707464192</v>
      </c>
      <c r="G49" s="189">
        <f>+'[3]Part X Fondo'!G49</f>
        <v>619085.54914880299</v>
      </c>
      <c r="H49" s="189">
        <f>+'[3]Part X Fondo'!H49</f>
        <v>114602.62188332574</v>
      </c>
      <c r="I49" s="189">
        <f>+'[3]Part X Fondo'!I49</f>
        <v>793579.94333427481</v>
      </c>
      <c r="J49" s="190">
        <f t="shared" si="0"/>
        <v>24030833.999988459</v>
      </c>
    </row>
    <row r="50" spans="1:10">
      <c r="A50" s="188" t="s">
        <v>44</v>
      </c>
      <c r="B50" s="189">
        <f>+'[3]Part X Fondo'!B50</f>
        <v>54618112.049358256</v>
      </c>
      <c r="C50" s="189">
        <f>+'[3]Part X Fondo'!C50</f>
        <v>7709491.2541189073</v>
      </c>
      <c r="D50" s="189">
        <f>+'[3]Part X Fondo'!D50</f>
        <v>2006456.7586192188</v>
      </c>
      <c r="E50" s="189">
        <f>+'[3]Part X Fondo'!E50</f>
        <v>2530423.9422053113</v>
      </c>
      <c r="F50" s="189">
        <f>+'[3]Part X Fondo'!F50</f>
        <v>210555.33657928117</v>
      </c>
      <c r="G50" s="189">
        <f>+'[3]Part X Fondo'!G50</f>
        <v>1845271.4461159271</v>
      </c>
      <c r="H50" s="189">
        <f>+'[3]Part X Fondo'!H50</f>
        <v>341589.21348120784</v>
      </c>
      <c r="I50" s="189">
        <f>+'[3]Part X Fondo'!I50</f>
        <v>2365376.5003212146</v>
      </c>
      <c r="J50" s="190">
        <f t="shared" si="0"/>
        <v>71627276.500799313</v>
      </c>
    </row>
    <row r="51" spans="1:10">
      <c r="A51" s="188" t="s">
        <v>45</v>
      </c>
      <c r="B51" s="189">
        <f>+'[3]Part X Fondo'!B51</f>
        <v>47001748.859349623</v>
      </c>
      <c r="C51" s="189">
        <f>+'[3]Part X Fondo'!C51</f>
        <v>6634421.4064372238</v>
      </c>
      <c r="D51" s="189">
        <f>+'[3]Part X Fondo'!D51</f>
        <v>1726661.2324596685</v>
      </c>
      <c r="E51" s="189">
        <f>+'[3]Part X Fondo'!E51</f>
        <v>2177562.463743506</v>
      </c>
      <c r="F51" s="189">
        <f>+'[3]Part X Fondo'!F51</f>
        <v>181193.90582288505</v>
      </c>
      <c r="G51" s="189">
        <f>+'[3]Part X Fondo'!G51</f>
        <v>1587952.8206557403</v>
      </c>
      <c r="H51" s="189">
        <f>+'[3]Part X Fondo'!H51</f>
        <v>293955.42655515752</v>
      </c>
      <c r="I51" s="189">
        <f>+'[3]Part X Fondo'!I51</f>
        <v>2035530.4871291562</v>
      </c>
      <c r="J51" s="190">
        <f t="shared" si="0"/>
        <v>61639026.602152973</v>
      </c>
    </row>
    <row r="52" spans="1:10">
      <c r="A52" s="188" t="s">
        <v>46</v>
      </c>
      <c r="B52" s="189">
        <f>+'[3]Part X Fondo'!B52</f>
        <v>425297684.76315486</v>
      </c>
      <c r="C52" s="189">
        <f>+'[3]Part X Fondo'!C52</f>
        <v>60031895.245948687</v>
      </c>
      <c r="D52" s="189">
        <f>+'[3]Part X Fondo'!D52</f>
        <v>15623780.866811644</v>
      </c>
      <c r="E52" s="189">
        <f>+'[3]Part X Fondo'!E52</f>
        <v>19703783.300247163</v>
      </c>
      <c r="F52" s="189">
        <f>+'[3]Part X Fondo'!F52</f>
        <v>1639542.1555540059</v>
      </c>
      <c r="G52" s="189">
        <f>+'[3]Part X Fondo'!G52</f>
        <v>14368670.837312166</v>
      </c>
      <c r="H52" s="189">
        <f>+'[3]Part X Fondo'!H52</f>
        <v>2659870.4382593478</v>
      </c>
      <c r="I52" s="189">
        <f>+'[3]Part X Fondo'!I52</f>
        <v>18418599.827666618</v>
      </c>
      <c r="J52" s="190">
        <f t="shared" si="0"/>
        <v>557743827.43495452</v>
      </c>
    </row>
    <row r="53" spans="1:10">
      <c r="A53" s="188" t="s">
        <v>47</v>
      </c>
      <c r="B53" s="189">
        <f>+'[3]Part X Fondo'!B53</f>
        <v>724304822.74862874</v>
      </c>
      <c r="C53" s="189">
        <f>+'[3]Part X Fondo'!C53</f>
        <v>102237545.1434126</v>
      </c>
      <c r="D53" s="189">
        <f>+'[3]Part X Fondo'!D53</f>
        <v>26608138.809256099</v>
      </c>
      <c r="E53" s="189">
        <f>+'[3]Part X Fondo'!E53</f>
        <v>33556602.309545174</v>
      </c>
      <c r="F53" s="189">
        <f>+'[3]Part X Fondo'!F53</f>
        <v>2792228.4388400866</v>
      </c>
      <c r="G53" s="189">
        <f>+'[3]Part X Fondo'!G53</f>
        <v>24439352.40001262</v>
      </c>
      <c r="H53" s="189">
        <f>+'[3]Part X Fondo'!H53</f>
        <v>4529902.3609605283</v>
      </c>
      <c r="I53" s="189">
        <f>+'[3]Part X Fondo'!I53</f>
        <v>31319271.219107836</v>
      </c>
      <c r="J53" s="190">
        <f t="shared" si="0"/>
        <v>949787863.42976356</v>
      </c>
    </row>
    <row r="54" spans="1:10">
      <c r="A54" s="188" t="s">
        <v>48</v>
      </c>
      <c r="B54" s="189">
        <f>+'[3]Part X Fondo'!B54</f>
        <v>221441748.31500369</v>
      </c>
      <c r="C54" s="189">
        <f>+'[3]Part X Fondo'!C54</f>
        <v>31257089.5967311</v>
      </c>
      <c r="D54" s="189">
        <f>+'[3]Part X Fondo'!D54</f>
        <v>8134907.5586131345</v>
      </c>
      <c r="E54" s="189">
        <f>+'[3]Part X Fondo'!E54</f>
        <v>10259261.638955295</v>
      </c>
      <c r="F54" s="189">
        <f>+'[3]Part X Fondo'!F54</f>
        <v>853668.1349777797</v>
      </c>
      <c r="G54" s="189">
        <f>+'[3]Part X Fondo'!G54</f>
        <v>7478651.0242137611</v>
      </c>
      <c r="H54" s="189">
        <f>+'[3]Part X Fondo'!H54</f>
        <v>1384927.2668101583</v>
      </c>
      <c r="I54" s="189">
        <f>+'[3]Part X Fondo'!I54</f>
        <v>9585821.1901550032</v>
      </c>
      <c r="J54" s="190">
        <f t="shared" si="0"/>
        <v>290396074.72545993</v>
      </c>
    </row>
    <row r="55" spans="1:10">
      <c r="A55" s="188" t="s">
        <v>49</v>
      </c>
      <c r="B55" s="189">
        <f>+'[3]Part X Fondo'!B55</f>
        <v>59031167.450255796</v>
      </c>
      <c r="C55" s="189">
        <f>+'[3]Part X Fondo'!C55</f>
        <v>8332405.7185797393</v>
      </c>
      <c r="D55" s="189">
        <f>+'[3]Part X Fondo'!D55</f>
        <v>2168575.2300050557</v>
      </c>
      <c r="E55" s="189">
        <f>+'[3]Part X Fondo'!E55</f>
        <v>2734878.1173081729</v>
      </c>
      <c r="F55" s="189">
        <f>+'[3]Part X Fondo'!F55</f>
        <v>227567.8683277868</v>
      </c>
      <c r="G55" s="189">
        <f>+'[3]Part X Fondo'!G55</f>
        <v>1993462.9733675541</v>
      </c>
      <c r="H55" s="189">
        <f>+'[3]Part X Fondo'!H55</f>
        <v>369189.07123694004</v>
      </c>
      <c r="I55" s="189">
        <f>+'[3]Part X Fondo'!I55</f>
        <v>2555090.99415348</v>
      </c>
      <c r="J55" s="190">
        <f t="shared" si="0"/>
        <v>77412337.423234522</v>
      </c>
    </row>
    <row r="56" spans="1:10">
      <c r="A56" s="188" t="s">
        <v>50</v>
      </c>
      <c r="B56" s="189">
        <f>+'[3]Part X Fondo'!B56</f>
        <v>14182129.555242509</v>
      </c>
      <c r="C56" s="189">
        <f>+'[3]Part X Fondo'!C56</f>
        <v>2001845.1694579963</v>
      </c>
      <c r="D56" s="189">
        <f>+'[3]Part X Fondo'!D56</f>
        <v>520996.21590754075</v>
      </c>
      <c r="E56" s="189">
        <f>+'[3]Part X Fondo'!E56</f>
        <v>657049.4444336046</v>
      </c>
      <c r="F56" s="189">
        <f>+'[3]Part X Fondo'!F56</f>
        <v>54672.762383593654</v>
      </c>
      <c r="G56" s="189">
        <f>+'[3]Part X Fondo'!G56</f>
        <v>479142.8654611152</v>
      </c>
      <c r="H56" s="189">
        <f>+'[3]Part X Fondo'!H56</f>
        <v>88696.99626171538</v>
      </c>
      <c r="I56" s="189">
        <f>+'[3]Part X Fondo'!I56</f>
        <v>614193.25413822581</v>
      </c>
      <c r="J56" s="190">
        <f t="shared" si="0"/>
        <v>18598726.263286304</v>
      </c>
    </row>
    <row r="57" spans="1:10" ht="13.5" thickBot="1">
      <c r="A57" s="188" t="s">
        <v>51</v>
      </c>
      <c r="B57" s="189">
        <f>+'[3]Part X Fondo'!B57</f>
        <v>19538877.032701243</v>
      </c>
      <c r="C57" s="189">
        <f>+'[3]Part X Fondo'!C57</f>
        <v>2757964.2713169348</v>
      </c>
      <c r="D57" s="189">
        <f>+'[3]Part X Fondo'!D57</f>
        <v>717782.25953077164</v>
      </c>
      <c r="E57" s="189">
        <f>+'[3]Part X Fondo'!E57</f>
        <v>905224.30000276084</v>
      </c>
      <c r="F57" s="189">
        <f>+'[3]Part X Fondo'!F57</f>
        <v>75323.270534942145</v>
      </c>
      <c r="G57" s="189">
        <f>+'[3]Part X Fondo'!G57</f>
        <v>660120.43486657867</v>
      </c>
      <c r="H57" s="189">
        <f>+'[3]Part X Fondo'!H57</f>
        <v>122198.83455281158</v>
      </c>
      <c r="I57" s="189">
        <f>+'[3]Part X Fondo'!I57</f>
        <v>846180.8517667437</v>
      </c>
      <c r="J57" s="190">
        <f t="shared" si="0"/>
        <v>25623671.255272787</v>
      </c>
    </row>
    <row r="58" spans="1:10" ht="14.25" thickTop="1" thickBot="1">
      <c r="A58" s="191" t="s">
        <v>52</v>
      </c>
      <c r="B58" s="192">
        <f>SUM(B7:B57)</f>
        <v>5552739458.5442934</v>
      </c>
      <c r="C58" s="192">
        <f t="shared" ref="C58" si="1">SUM(C7:C57)</f>
        <v>783783889.36908042</v>
      </c>
      <c r="D58" s="198">
        <f>SUM(D7:D57)</f>
        <v>203986025.83315057</v>
      </c>
      <c r="E58" s="192">
        <f>SUM(E7:E57)</f>
        <v>257255044.95710856</v>
      </c>
      <c r="F58" s="192">
        <f>SUM(F7:F57)</f>
        <v>21406066.261950191</v>
      </c>
      <c r="G58" s="192">
        <f t="shared" ref="G58:J58" si="2">SUM(G7:G57)</f>
        <v>187525631.80000001</v>
      </c>
      <c r="H58" s="192">
        <f t="shared" si="2"/>
        <v>34727599.199999988</v>
      </c>
      <c r="I58" s="192">
        <f t="shared" si="2"/>
        <v>240361262.58181813</v>
      </c>
      <c r="J58" s="193">
        <f t="shared" si="2"/>
        <v>7281784978.5474024</v>
      </c>
    </row>
    <row r="59" spans="1:10" ht="13.5" thickTop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6.5" customHeight="1">
      <c r="A60" s="182" t="s">
        <v>149</v>
      </c>
    </row>
    <row r="63" spans="1:10" ht="16.5" customHeight="1"/>
  </sheetData>
  <mergeCells count="4">
    <mergeCell ref="A1:J1"/>
    <mergeCell ref="A2:J2"/>
    <mergeCell ref="A3:J3"/>
    <mergeCell ref="A4:J4"/>
  </mergeCells>
  <printOptions horizontalCentered="1"/>
  <pageMargins left="0.39370078740157483" right="0.39370078740157483" top="0.39370078740157483" bottom="0.15748031496062992" header="0.15748031496062992" footer="0.15748031496062992"/>
  <pageSetup scale="75" orientation="landscape" r:id="rId1"/>
  <headerFooter alignWithMargins="0">
    <oddHeader>&amp;LANEXO III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opLeftCell="A37" zoomScaleNormal="100" zoomScaleSheetLayoutView="100" workbookViewId="0">
      <selection activeCell="G7" sqref="G7"/>
    </sheetView>
  </sheetViews>
  <sheetFormatPr baseColWidth="10" defaultColWidth="11.42578125" defaultRowHeight="12.75"/>
  <cols>
    <col min="1" max="1" width="29.7109375" style="183" customWidth="1"/>
    <col min="2" max="2" width="12.7109375" style="183" customWidth="1"/>
    <col min="3" max="3" width="12.5703125" style="183" bestFit="1" customWidth="1"/>
    <col min="4" max="4" width="11.7109375" style="183" bestFit="1" customWidth="1"/>
    <col min="5" max="5" width="12.5703125" style="183" bestFit="1" customWidth="1"/>
    <col min="6" max="7" width="11.7109375" style="183" bestFit="1" customWidth="1"/>
    <col min="8" max="9" width="12.5703125" style="183" bestFit="1" customWidth="1"/>
    <col min="10" max="10" width="13.7109375" style="183" bestFit="1" customWidth="1"/>
    <col min="11" max="16384" width="11.42578125" style="183"/>
  </cols>
  <sheetData>
    <row r="1" spans="1:10">
      <c r="A1" s="218" t="s">
        <v>150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8" t="s">
        <v>208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>
      <c r="A3" s="218" t="s">
        <v>205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>
      <c r="A4" s="218" t="s">
        <v>206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3.5" customHeight="1" thickBot="1">
      <c r="A5" s="184"/>
    </row>
    <row r="6" spans="1:10" ht="39.75" thickTop="1" thickBot="1">
      <c r="A6" s="185" t="s">
        <v>0</v>
      </c>
      <c r="B6" s="186" t="s">
        <v>134</v>
      </c>
      <c r="C6" s="186" t="s">
        <v>135</v>
      </c>
      <c r="D6" s="186" t="s">
        <v>136</v>
      </c>
      <c r="E6" s="186" t="s">
        <v>161</v>
      </c>
      <c r="F6" s="186" t="s">
        <v>151</v>
      </c>
      <c r="G6" s="186" t="s">
        <v>137</v>
      </c>
      <c r="H6" s="186" t="s">
        <v>193</v>
      </c>
      <c r="I6" s="186" t="s">
        <v>167</v>
      </c>
      <c r="J6" s="187" t="s">
        <v>53</v>
      </c>
    </row>
    <row r="7" spans="1:10" ht="13.5" thickTop="1">
      <c r="A7" s="188" t="s">
        <v>1</v>
      </c>
      <c r="B7" s="210">
        <f>+Dist!B7-'Distr X fondo2018'!B7</f>
        <v>-5.1544979214668274E-5</v>
      </c>
      <c r="C7" s="210">
        <f>+Dist!C7-'Distr X fondo2018'!C7</f>
        <v>-7.4201961979269981E-6</v>
      </c>
      <c r="D7" s="210">
        <f>+Dist!D7-'Distr X fondo2018'!D7</f>
        <v>-1.6392441466450691E-6</v>
      </c>
      <c r="E7" s="210">
        <f>+Dist!E7-'Distr X fondo2018'!E7</f>
        <v>2.9236020054668188E-5</v>
      </c>
      <c r="F7" s="210">
        <f>+Dist!F7-'Distr X fondo2018'!F7</f>
        <v>-1.906118995975703E-7</v>
      </c>
      <c r="G7" s="210">
        <f>+Dist!G7-'Distr X fondo2018'!G7</f>
        <v>-97.436160954472143</v>
      </c>
      <c r="H7" s="210">
        <f>+Dist!H7-'Distr X fondo2018'!H7</f>
        <v>-3.0803494155406952E-7</v>
      </c>
      <c r="I7" s="210">
        <f>+Dist!I7-'Distr X fondo2018'!I7</f>
        <v>-151.43547211179975</v>
      </c>
      <c r="J7" s="211">
        <f t="shared" ref="J7:J57" si="0">SUM(B7:I7)</f>
        <v>-248.87166493331824</v>
      </c>
    </row>
    <row r="8" spans="1:10">
      <c r="A8" s="188" t="s">
        <v>2</v>
      </c>
      <c r="B8" s="210">
        <f>+Dist!B8-'Distr X fondo2018'!B8</f>
        <v>-1.0210275650024414E-4</v>
      </c>
      <c r="C8" s="210">
        <f>+Dist!C8-'Distr X fondo2018'!C8</f>
        <v>-1.4697900041937828E-5</v>
      </c>
      <c r="D8" s="210">
        <f>+Dist!D8-'Distr X fondo2018'!D8</f>
        <v>-3.2469397410750389E-6</v>
      </c>
      <c r="E8" s="210">
        <f>+Dist!E8-'Distr X fondo2018'!E8</f>
        <v>5.7910103350877762E-5</v>
      </c>
      <c r="F8" s="210">
        <f>+Dist!F8-'Distr X fondo2018'!F8</f>
        <v>-3.7756399251520634E-7</v>
      </c>
      <c r="G8" s="210">
        <f>+Dist!G8-'Distr X fondo2018'!G8</f>
        <v>-192.99934293807019</v>
      </c>
      <c r="H8" s="210">
        <f>+Dist!H8-'Distr X fondo2018'!H8</f>
        <v>-6.1013270169496536E-7</v>
      </c>
      <c r="I8" s="210">
        <f>+Dist!I8-'Distr X fondo2018'!I8</f>
        <v>-299.95995664061047</v>
      </c>
      <c r="J8" s="211">
        <f t="shared" si="0"/>
        <v>-492.95936270387028</v>
      </c>
    </row>
    <row r="9" spans="1:10">
      <c r="A9" s="188" t="s">
        <v>3</v>
      </c>
      <c r="B9" s="210">
        <f>+Dist!B9-'Distr X fondo2018'!B9</f>
        <v>-4.2572617530822754E-5</v>
      </c>
      <c r="C9" s="210">
        <f>+Dist!C9-'Distr X fondo2018'!C9</f>
        <v>-6.1288010329008102E-6</v>
      </c>
      <c r="D9" s="210">
        <f>+Dist!D9-'Distr X fondo2018'!D9</f>
        <v>-1.353793777525425E-6</v>
      </c>
      <c r="E9" s="210">
        <f>+Dist!E9-'Distr X fondo2018'!E9</f>
        <v>5.9751328080892563E-5</v>
      </c>
      <c r="F9" s="210">
        <f>+Dist!F9-'Distr X fondo2018'!F9</f>
        <v>-1.574226189404726E-7</v>
      </c>
      <c r="G9" s="210">
        <f>+Dist!G9-'Distr X fondo2018'!G9</f>
        <v>-84.369250887364615</v>
      </c>
      <c r="H9" s="210">
        <f>+Dist!H9-'Distr X fondo2018'!H9</f>
        <v>-2.543965820223093E-7</v>
      </c>
      <c r="I9" s="210">
        <f>+Dist!I9-'Distr X fondo2018'!I9</f>
        <v>-131.12682872859295</v>
      </c>
      <c r="J9" s="211">
        <f t="shared" si="0"/>
        <v>-215.49607033166103</v>
      </c>
    </row>
    <row r="10" spans="1:10">
      <c r="A10" s="188" t="s">
        <v>4</v>
      </c>
      <c r="B10" s="210">
        <f>+Dist!B10-'Distr X fondo2018'!B10</f>
        <v>-1.8596649169921875E-5</v>
      </c>
      <c r="C10" s="210">
        <f>+Dist!C10-'Distr X fondo2018'!C10</f>
        <v>-2.6784837245941162E-6</v>
      </c>
      <c r="D10" s="210">
        <f>+Dist!D10-'Distr X fondo2018'!D10</f>
        <v>-5.9162266552448273E-7</v>
      </c>
      <c r="E10" s="210">
        <f>+Dist!E10-'Distr X fondo2018'!E10</f>
        <v>1.7083599232137203E-4</v>
      </c>
      <c r="F10" s="210">
        <f>+Dist!F10-'Distr X fondo2018'!F10</f>
        <v>-6.8801455199718475E-8</v>
      </c>
      <c r="G10" s="210">
        <f>+Dist!G10-'Distr X fondo2018'!G10</f>
        <v>-49.779585061129183</v>
      </c>
      <c r="H10" s="210">
        <f>+Dist!H10-'Distr X fondo2018'!H10</f>
        <v>-1.1117663234472275E-7</v>
      </c>
      <c r="I10" s="210">
        <f>+Dist!I10-'Distr X fondo2018'!I10</f>
        <v>-77.367409985745326</v>
      </c>
      <c r="J10" s="211">
        <f t="shared" si="0"/>
        <v>-127.14684625761583</v>
      </c>
    </row>
    <row r="11" spans="1:10">
      <c r="A11" s="188" t="s">
        <v>5</v>
      </c>
      <c r="B11" s="210">
        <f>+Dist!B11-'Distr X fondo2018'!B11</f>
        <v>-3.7103891372680664E-4</v>
      </c>
      <c r="C11" s="210">
        <f>+Dist!C11-'Distr X fondo2018'!C11</f>
        <v>-5.3414143621921539E-5</v>
      </c>
      <c r="D11" s="210">
        <f>+Dist!D11-'Distr X fondo2018'!D11</f>
        <v>-1.1800089851021767E-5</v>
      </c>
      <c r="E11" s="210">
        <f>+Dist!E11-'Distr X fondo2018'!E11</f>
        <v>2.1044909954071045E-4</v>
      </c>
      <c r="F11" s="210">
        <f>+Dist!F11-'Distr X fondo2018'!F11</f>
        <v>-1.3721000868827105E-6</v>
      </c>
      <c r="G11" s="210">
        <f>+Dist!G11-'Distr X fondo2018'!G11</f>
        <v>-701.37357287365012</v>
      </c>
      <c r="H11" s="210">
        <f>+Dist!H11-'Distr X fondo2018'!H11</f>
        <v>-2.2173626348376274E-6</v>
      </c>
      <c r="I11" s="210">
        <f>+Dist!I11-'Distr X fondo2018'!I11</f>
        <v>-1090.0761800794862</v>
      </c>
      <c r="J11" s="211">
        <f t="shared" si="0"/>
        <v>-1791.4499823466467</v>
      </c>
    </row>
    <row r="12" spans="1:10">
      <c r="A12" s="188" t="s">
        <v>6</v>
      </c>
      <c r="B12" s="210">
        <f>+Dist!B12-'Distr X fondo2018'!B12</f>
        <v>-1.3023614883422852E-4</v>
      </c>
      <c r="C12" s="210">
        <f>+Dist!C12-'Distr X fondo2018'!C12</f>
        <v>-1.8760561943054199E-5</v>
      </c>
      <c r="D12" s="210">
        <f>+Dist!D12-'Distr X fondo2018'!D12</f>
        <v>-4.1443854570388794E-6</v>
      </c>
      <c r="E12" s="210">
        <f>+Dist!E12-'Distr X fondo2018'!E12</f>
        <v>1.4770645648241043E-3</v>
      </c>
      <c r="F12" s="210">
        <f>+Dist!F12-'Distr X fondo2018'!F12</f>
        <v>-4.8172660171985626E-7</v>
      </c>
      <c r="G12" s="210">
        <f>+Dist!G12-'Distr X fondo2018'!G12</f>
        <v>-479.83863096870482</v>
      </c>
      <c r="H12" s="210">
        <f>+Dist!H12-'Distr X fondo2018'!H12</f>
        <v>-7.781200110912323E-7</v>
      </c>
      <c r="I12" s="210">
        <f>+Dist!I12-'Distr X fondo2018'!I12</f>
        <v>-745.7651283107698</v>
      </c>
      <c r="J12" s="211">
        <f t="shared" si="0"/>
        <v>-1225.6024366158526</v>
      </c>
    </row>
    <row r="13" spans="1:10">
      <c r="A13" s="188" t="s">
        <v>7</v>
      </c>
      <c r="B13" s="210">
        <f>+Dist!B13-'Distr X fondo2018'!B13</f>
        <v>-4.1359663009643555E-4</v>
      </c>
      <c r="C13" s="210">
        <f>+Dist!C13-'Distr X fondo2018'!C13</f>
        <v>-5.9538520872592926E-5</v>
      </c>
      <c r="D13" s="210">
        <f>+Dist!D13-'Distr X fondo2018'!D13</f>
        <v>-1.3152603060007095E-5</v>
      </c>
      <c r="E13" s="210">
        <f>+Dist!E13-'Distr X fondo2018'!E13</f>
        <v>2.3458339273929596E-4</v>
      </c>
      <c r="F13" s="210">
        <f>+Dist!F13-'Distr X fondo2018'!F13</f>
        <v>-1.5294353943318129E-6</v>
      </c>
      <c r="G13" s="210">
        <f>+Dist!G13-'Distr X fondo2018'!G13</f>
        <v>-781.80725747020915</v>
      </c>
      <c r="H13" s="210">
        <f>+Dist!H13-'Distr X fondo2018'!H13</f>
        <v>-2.471613697707653E-6</v>
      </c>
      <c r="I13" s="210">
        <f>+Dist!I13-'Distr X fondo2018'!I13</f>
        <v>-1215.0863701496273</v>
      </c>
      <c r="J13" s="211">
        <f t="shared" si="0"/>
        <v>-1996.8938833252469</v>
      </c>
    </row>
    <row r="14" spans="1:10">
      <c r="A14" s="188" t="s">
        <v>8</v>
      </c>
      <c r="B14" s="210">
        <f>+Dist!B14-'Distr X fondo2018'!B14</f>
        <v>-6.7343935370445251E-5</v>
      </c>
      <c r="C14" s="210">
        <f>+Dist!C14-'Distr X fondo2018'!C14</f>
        <v>-9.6946023404598236E-6</v>
      </c>
      <c r="D14" s="210">
        <f>+Dist!D14-'Distr X fondo2018'!D14</f>
        <v>-2.1416926756501198E-6</v>
      </c>
      <c r="E14" s="210">
        <f>+Dist!E14-'Distr X fondo2018'!E14</f>
        <v>3.8197729736566544E-5</v>
      </c>
      <c r="F14" s="210">
        <f>+Dist!F14-'Distr X fondo2018'!F14</f>
        <v>-2.4903420126065612E-7</v>
      </c>
      <c r="G14" s="210">
        <f>+Dist!G14-'Distr X fondo2018'!G14</f>
        <v>-127.30321471538628</v>
      </c>
      <c r="H14" s="210">
        <f>+Dist!H14-'Distr X fondo2018'!H14</f>
        <v>-4.0246231947094202E-7</v>
      </c>
      <c r="I14" s="210">
        <f>+Dist!I14-'Distr X fondo2018'!I14</f>
        <v>-197.8549055394833</v>
      </c>
      <c r="J14" s="211">
        <f t="shared" si="0"/>
        <v>-325.15816188886674</v>
      </c>
    </row>
    <row r="15" spans="1:10">
      <c r="A15" s="188" t="s">
        <v>9</v>
      </c>
      <c r="B15" s="210">
        <f>+Dist!B15-'Distr X fondo2018'!B15</f>
        <v>-6.6941976547241211E-4</v>
      </c>
      <c r="C15" s="210">
        <f>+Dist!C15-'Distr X fondo2018'!C15</f>
        <v>-9.6365809440612793E-5</v>
      </c>
      <c r="D15" s="210">
        <f>+Dist!D15-'Distr X fondo2018'!D15</f>
        <v>-2.1289102733135223E-5</v>
      </c>
      <c r="E15" s="210">
        <f>+Dist!E15-'Distr X fondo2018'!E15</f>
        <v>3.7969276309013367E-4</v>
      </c>
      <c r="F15" s="210">
        <f>+Dist!F15-'Distr X fondo2018'!F15</f>
        <v>-2.4754554033279419E-6</v>
      </c>
      <c r="G15" s="210">
        <f>+Dist!G15-'Distr X fondo2018'!G15</f>
        <v>-1265.4188645626418</v>
      </c>
      <c r="H15" s="210">
        <f>+Dist!H15-'Distr X fondo2018'!H15</f>
        <v>-4.000496119260788E-6</v>
      </c>
      <c r="I15" s="210">
        <f>+Dist!I15-'Distr X fondo2018'!I15</f>
        <v>-1966.7164766862988</v>
      </c>
      <c r="J15" s="211">
        <f t="shared" si="0"/>
        <v>-3232.1357551068068</v>
      </c>
    </row>
    <row r="16" spans="1:10">
      <c r="A16" s="188" t="s">
        <v>10</v>
      </c>
      <c r="B16" s="210">
        <f>+Dist!B16-'Distr X fondo2018'!B16</f>
        <v>-9.5637515187263489E-5</v>
      </c>
      <c r="C16" s="210">
        <f>+Dist!C16-'Distr X fondo2018'!C16</f>
        <v>-1.3767275959253311E-5</v>
      </c>
      <c r="D16" s="210">
        <f>+Dist!D16-'Distr X fondo2018'!D16</f>
        <v>-3.041350282728672E-6</v>
      </c>
      <c r="E16" s="210">
        <f>+Dist!E16-'Distr X fondo2018'!E16</f>
        <v>5.4244534112513065E-5</v>
      </c>
      <c r="F16" s="210">
        <f>+Dist!F16-'Distr X fondo2018'!F16</f>
        <v>-3.5366974771022797E-7</v>
      </c>
      <c r="G16" s="210">
        <f>+Dist!G16-'Distr X fondo2018'!G16</f>
        <v>-180.78311406075954</v>
      </c>
      <c r="H16" s="210">
        <f>+Dist!H16-'Distr X fondo2018'!H16</f>
        <v>-5.7154102250933647E-7</v>
      </c>
      <c r="I16" s="210">
        <f>+Dist!I16-'Distr X fondo2018'!I16</f>
        <v>-280.97346980252769</v>
      </c>
      <c r="J16" s="211">
        <f t="shared" si="0"/>
        <v>-461.75664299010532</v>
      </c>
    </row>
    <row r="17" spans="1:10">
      <c r="A17" s="188" t="s">
        <v>11</v>
      </c>
      <c r="B17" s="210">
        <f>+Dist!B17-'Distr X fondo2018'!B17</f>
        <v>1.3630837202072144E-5</v>
      </c>
      <c r="C17" s="210">
        <f>+Dist!C17-'Distr X fondo2018'!C17</f>
        <v>1.9613653421401978E-6</v>
      </c>
      <c r="D17" s="210">
        <f>+Dist!D17-'Distr X fondo2018'!D17</f>
        <v>4.3306499719619751E-7</v>
      </c>
      <c r="E17" s="210">
        <f>+Dist!E17-'Distr X fondo2018'!E17</f>
        <v>8.637341670691967E-5</v>
      </c>
      <c r="F17" s="210">
        <f>+Dist!F17-'Distr X fondo2018'!F17</f>
        <v>5.0393282435834408E-8</v>
      </c>
      <c r="G17" s="210">
        <f>+Dist!G17-'Distr X fondo2018'!G17</f>
        <v>23.721329784719273</v>
      </c>
      <c r="H17" s="210">
        <f>+Dist!H17-'Distr X fondo2018'!H17</f>
        <v>8.1403413787484169E-8</v>
      </c>
      <c r="I17" s="210">
        <f>+Dist!I17-'Distr X fondo2018'!I17</f>
        <v>36.867808456881903</v>
      </c>
      <c r="J17" s="211">
        <f t="shared" si="0"/>
        <v>60.589240772082121</v>
      </c>
    </row>
    <row r="18" spans="1:10">
      <c r="A18" s="188" t="s">
        <v>12</v>
      </c>
      <c r="B18" s="210">
        <f>+Dist!B18-'Distr X fondo2018'!B18</f>
        <v>-3.398507833480835E-4</v>
      </c>
      <c r="C18" s="210">
        <f>+Dist!C18-'Distr X fondo2018'!C18</f>
        <v>-4.8922374844551086E-5</v>
      </c>
      <c r="D18" s="210">
        <f>+Dist!D18-'Distr X fondo2018'!D18</f>
        <v>-1.0807765647768974E-5</v>
      </c>
      <c r="E18" s="210">
        <f>+Dist!E18-'Distr X fondo2018'!E18</f>
        <v>1.9276142120361328E-4</v>
      </c>
      <c r="F18" s="210">
        <f>+Dist!F18-'Distr X fondo2018'!F18</f>
        <v>-1.2567033991217613E-6</v>
      </c>
      <c r="G18" s="210">
        <f>+Dist!G18-'Distr X fondo2018'!G18</f>
        <v>-642.42477989406325</v>
      </c>
      <c r="H18" s="210">
        <f>+Dist!H18-'Distr X fondo2018'!H18</f>
        <v>-2.0309817045927048E-6</v>
      </c>
      <c r="I18" s="210">
        <f>+Dist!I18-'Distr X fondo2018'!I18</f>
        <v>-998.4578506234102</v>
      </c>
      <c r="J18" s="211">
        <f t="shared" si="0"/>
        <v>-1640.8828406246612</v>
      </c>
    </row>
    <row r="19" spans="1:10">
      <c r="A19" s="188" t="s">
        <v>13</v>
      </c>
      <c r="B19" s="210">
        <f>+Dist!B19-'Distr X fondo2018'!B19</f>
        <v>-1.7292425036430359E-4</v>
      </c>
      <c r="C19" s="210">
        <f>+Dist!C19-'Distr X fondo2018'!C19</f>
        <v>-2.4892855435609818E-5</v>
      </c>
      <c r="D19" s="210">
        <f>+Dist!D19-'Distr X fondo2018'!D19</f>
        <v>-5.4989941418170929E-6</v>
      </c>
      <c r="E19" s="210">
        <f>+Dist!E19-'Distr X fondo2018'!E19</f>
        <v>9.8078977316617966E-5</v>
      </c>
      <c r="F19" s="210">
        <f>+Dist!F19-'Distr X fondo2018'!F19</f>
        <v>-6.3945481088012457E-7</v>
      </c>
      <c r="G19" s="210">
        <f>+Dist!G19-'Distr X fondo2018'!G19</f>
        <v>-326.87186453596223</v>
      </c>
      <c r="H19" s="210">
        <f>+Dist!H19-'Distr X fondo2018'!H19</f>
        <v>-1.0333897080272436E-6</v>
      </c>
      <c r="I19" s="210">
        <f>+Dist!I19-'Distr X fondo2018'!I19</f>
        <v>-508.02489179745317</v>
      </c>
      <c r="J19" s="211">
        <f t="shared" si="0"/>
        <v>-834.89686324338254</v>
      </c>
    </row>
    <row r="20" spans="1:10">
      <c r="A20" s="188" t="s">
        <v>14</v>
      </c>
      <c r="B20" s="210">
        <f>+Dist!B20-'Distr X fondo2018'!B20</f>
        <v>-4.361271858215332E-4</v>
      </c>
      <c r="C20" s="210">
        <f>+Dist!C20-'Distr X fondo2018'!C20</f>
        <v>-6.2778592109680176E-5</v>
      </c>
      <c r="D20" s="210">
        <f>+Dist!D20-'Distr X fondo2018'!D20</f>
        <v>-1.3869255781173706E-5</v>
      </c>
      <c r="E20" s="210">
        <f>+Dist!E20-'Distr X fondo2018'!E20</f>
        <v>5.3492747247219086E-4</v>
      </c>
      <c r="F20" s="210">
        <f>+Dist!F20-'Distr X fondo2018'!F20</f>
        <v>-1.6126432456076145E-6</v>
      </c>
      <c r="G20" s="210">
        <f>+Dist!G20-'Distr X fondo2018'!G20</f>
        <v>-872.21415233798325</v>
      </c>
      <c r="H20" s="210">
        <f>+Dist!H20-'Distr X fondo2018'!H20</f>
        <v>-2.6061898097395897E-6</v>
      </c>
      <c r="I20" s="210">
        <f>+Dist!I20-'Distr X fondo2018'!I20</f>
        <v>-1355.5967358695343</v>
      </c>
      <c r="J20" s="211">
        <f t="shared" si="0"/>
        <v>-2227.8108702739119</v>
      </c>
    </row>
    <row r="21" spans="1:10">
      <c r="A21" s="188" t="s">
        <v>15</v>
      </c>
      <c r="B21" s="210">
        <f>+Dist!B21-'Distr X fondo2018'!B21</f>
        <v>-3.9504840970039368E-5</v>
      </c>
      <c r="C21" s="210">
        <f>+Dist!C21-'Distr X fondo2018'!C21</f>
        <v>-5.6871213018894196E-6</v>
      </c>
      <c r="D21" s="210">
        <f>+Dist!D21-'Distr X fondo2018'!D21</f>
        <v>-1.2563541531562805E-6</v>
      </c>
      <c r="E21" s="210">
        <f>+Dist!E21-'Distr X fondo2018'!E21</f>
        <v>6.8285851739346981E-5</v>
      </c>
      <c r="F21" s="210">
        <f>+Dist!F21-'Distr X fondo2018'!F21</f>
        <v>-1.4610122889280319E-7</v>
      </c>
      <c r="G21" s="210">
        <f>+Dist!G21-'Distr X fondo2018'!G21</f>
        <v>-78.521837755455635</v>
      </c>
      <c r="H21" s="210">
        <f>+Dist!H21-'Distr X fondo2018'!H21</f>
        <v>-2.3610482458025217E-7</v>
      </c>
      <c r="I21" s="210">
        <f>+Dist!I21-'Distr X fondo2018'!I21</f>
        <v>-122.03875994146802</v>
      </c>
      <c r="J21" s="211">
        <f t="shared" si="0"/>
        <v>-200.56057624159439</v>
      </c>
    </row>
    <row r="22" spans="1:10">
      <c r="A22" s="188" t="s">
        <v>16</v>
      </c>
      <c r="B22" s="210">
        <f>+Dist!B22-'Distr X fondo2018'!B22</f>
        <v>-8.4199011325836182E-5</v>
      </c>
      <c r="C22" s="210">
        <f>+Dist!C22-'Distr X fondo2018'!C22</f>
        <v>-1.2120930477976799E-5</v>
      </c>
      <c r="D22" s="210">
        <f>+Dist!D22-'Distr X fondo2018'!D22</f>
        <v>-2.6777270250022411E-6</v>
      </c>
      <c r="E22" s="210">
        <f>+Dist!E22-'Distr X fondo2018'!E22</f>
        <v>4.7758338041603565E-5</v>
      </c>
      <c r="F22" s="210">
        <f>+Dist!F22-'Distr X fondo2018'!F22</f>
        <v>-3.1136733014136553E-7</v>
      </c>
      <c r="G22" s="210">
        <f>+Dist!G22-'Distr X fondo2018'!G22</f>
        <v>-159.16570173361106</v>
      </c>
      <c r="H22" s="210">
        <f>+Dist!H22-'Distr X fondo2018'!H22</f>
        <v>-5.0316157285124063E-7</v>
      </c>
      <c r="I22" s="210">
        <f>+Dist!I22-'Distr X fondo2018'!I22</f>
        <v>-247.37564524210757</v>
      </c>
      <c r="J22" s="211">
        <f t="shared" si="0"/>
        <v>-406.54139902957832</v>
      </c>
    </row>
    <row r="23" spans="1:10">
      <c r="A23" s="188" t="s">
        <v>17</v>
      </c>
      <c r="B23" s="210">
        <f>+Dist!B23-'Distr X fondo2018'!B23</f>
        <v>-7.3847174644470215E-4</v>
      </c>
      <c r="C23" s="210">
        <f>+Dist!C23-'Distr X fondo2018'!C23</f>
        <v>-1.0630674660205841E-4</v>
      </c>
      <c r="D23" s="210">
        <f>+Dist!D23-'Distr X fondo2018'!D23</f>
        <v>-2.3484230041503906E-5</v>
      </c>
      <c r="E23" s="210">
        <f>+Dist!E23-'Distr X fondo2018'!E23</f>
        <v>4.1884463280439377E-4</v>
      </c>
      <c r="F23" s="210">
        <f>+Dist!F23-'Distr X fondo2018'!F23</f>
        <v>-2.7307542040944099E-6</v>
      </c>
      <c r="G23" s="210">
        <f>+Dist!G23-'Distr X fondo2018'!G23</f>
        <v>-1395.9045552746393</v>
      </c>
      <c r="H23" s="210">
        <f>+Dist!H23-'Distr X fondo2018'!H23</f>
        <v>-4.4130720198154449E-6</v>
      </c>
      <c r="I23" s="210">
        <f>+Dist!I23-'Distr X fondo2018'!I23</f>
        <v>-2169.5175926489756</v>
      </c>
      <c r="J23" s="211">
        <f t="shared" si="0"/>
        <v>-3565.4226044855313</v>
      </c>
    </row>
    <row r="24" spans="1:10">
      <c r="A24" s="188" t="s">
        <v>18</v>
      </c>
      <c r="B24" s="210">
        <f>+Dist!B24-'Distr X fondo2018'!B24</f>
        <v>-2.3710727691650391E-4</v>
      </c>
      <c r="C24" s="210">
        <f>+Dist!C24-'Distr X fondo2018'!C24</f>
        <v>-3.413669764995575E-5</v>
      </c>
      <c r="D24" s="210">
        <f>+Dist!D24-'Distr X fondo2018'!D24</f>
        <v>-7.5413845479488373E-6</v>
      </c>
      <c r="E24" s="210">
        <f>+Dist!E24-'Distr X fondo2018'!E24</f>
        <v>4.7635100781917572E-4</v>
      </c>
      <c r="F24" s="210">
        <f>+Dist!F24-'Distr X fondo2018'!F24</f>
        <v>-8.7689841166138649E-7</v>
      </c>
      <c r="G24" s="210">
        <f>+Dist!G24-'Distr X fondo2018'!G24</f>
        <v>-547.84080183273181</v>
      </c>
      <c r="H24" s="210">
        <f>+Dist!H24-'Distr X fondo2018'!H24</f>
        <v>-1.4170072972774506E-6</v>
      </c>
      <c r="I24" s="210">
        <f>+Dist!I24-'Distr X fondo2018'!I24</f>
        <v>-851.4550111303106</v>
      </c>
      <c r="J24" s="211">
        <f t="shared" si="0"/>
        <v>-1399.2956176912994</v>
      </c>
    </row>
    <row r="25" spans="1:10">
      <c r="A25" s="188" t="s">
        <v>19</v>
      </c>
      <c r="B25" s="210">
        <f>+Dist!B25-'Distr X fondo2018'!B25</f>
        <v>-1.4193356037139893E-4</v>
      </c>
      <c r="C25" s="210">
        <f>+Dist!C25-'Distr X fondo2018'!C25</f>
        <v>-2.0431820303201675E-5</v>
      </c>
      <c r="D25" s="210">
        <f>+Dist!D25-'Distr X fondo2018'!D25</f>
        <v>-4.5137712731957436E-6</v>
      </c>
      <c r="E25" s="210">
        <f>+Dist!E25-'Distr X fondo2018'!E25</f>
        <v>8.0501893535256386E-5</v>
      </c>
      <c r="F25" s="210">
        <f>+Dist!F25-'Distr X fondo2018'!F25</f>
        <v>-5.2485847845673561E-7</v>
      </c>
      <c r="G25" s="210">
        <f>+Dist!G25-'Distr X fondo2018'!G25</f>
        <v>-268.2933401633054</v>
      </c>
      <c r="H25" s="210">
        <f>+Dist!H25-'Distr X fondo2018'!H25</f>
        <v>-8.4818748291581869E-7</v>
      </c>
      <c r="I25" s="210">
        <f>+Dist!I25-'Distr X fondo2018'!I25</f>
        <v>-416.98203453514725</v>
      </c>
      <c r="J25" s="211">
        <f t="shared" si="0"/>
        <v>-685.27546244875703</v>
      </c>
    </row>
    <row r="26" spans="1:10">
      <c r="A26" s="188" t="s">
        <v>20</v>
      </c>
      <c r="B26" s="210">
        <f>+Dist!B26-'Distr X fondo2018'!B26</f>
        <v>-7.2419643402099609E-4</v>
      </c>
      <c r="C26" s="210">
        <f>+Dist!C26-'Distr X fondo2018'!C26</f>
        <v>-1.0426342487335205E-4</v>
      </c>
      <c r="D26" s="210">
        <f>+Dist!D26-'Distr X fondo2018'!D26</f>
        <v>-2.3031607270240784E-5</v>
      </c>
      <c r="E26" s="210">
        <f>+Dist!E26-'Distr X fondo2018'!E26</f>
        <v>1.1559389531612396E-3</v>
      </c>
      <c r="F26" s="210">
        <f>+Dist!F26-'Distr X fondo2018'!F26</f>
        <v>-2.6780180633068085E-6</v>
      </c>
      <c r="G26" s="210">
        <f>+Dist!G26-'Distr X fondo2018'!G26</f>
        <v>-1579.4236401617527</v>
      </c>
      <c r="H26" s="210">
        <f>+Dist!H26-'Distr X fondo2018'!H26</f>
        <v>-4.3278560042381287E-6</v>
      </c>
      <c r="I26" s="210">
        <f>+Dist!I26-'Distr X fondo2018'!I26</f>
        <v>-2454.7427983880043</v>
      </c>
      <c r="J26" s="211">
        <f t="shared" si="0"/>
        <v>-4034.1661411081441</v>
      </c>
    </row>
    <row r="27" spans="1:10">
      <c r="A27" s="188" t="s">
        <v>21</v>
      </c>
      <c r="B27" s="210">
        <f>+Dist!B27-'Distr X fondo2018'!B27</f>
        <v>-2.8645247220993042E-4</v>
      </c>
      <c r="C27" s="210">
        <f>+Dist!C27-'Distr X fondo2018'!C27</f>
        <v>-4.1235238313674927E-5</v>
      </c>
      <c r="D27" s="210">
        <f>+Dist!D27-'Distr X fondo2018'!D27</f>
        <v>-9.1097317636013031E-6</v>
      </c>
      <c r="E27" s="210">
        <f>+Dist!E27-'Distr X fondo2018'!E27</f>
        <v>1.6247271560132504E-4</v>
      </c>
      <c r="F27" s="210">
        <f>+Dist!F27-'Distr X fondo2018'!F27</f>
        <v>-1.0592339094728231E-6</v>
      </c>
      <c r="G27" s="210">
        <f>+Dist!G27-'Distr X fondo2018'!G27</f>
        <v>-541.47939829900861</v>
      </c>
      <c r="H27" s="210">
        <f>+Dist!H27-'Distr X fondo2018'!H27</f>
        <v>-1.711829099804163E-6</v>
      </c>
      <c r="I27" s="210">
        <f>+Dist!I27-'Distr X fondo2018'!I27</f>
        <v>-841.56834092154168</v>
      </c>
      <c r="J27" s="211">
        <f t="shared" si="0"/>
        <v>-1383.04791631634</v>
      </c>
    </row>
    <row r="28" spans="1:10">
      <c r="A28" s="188" t="s">
        <v>22</v>
      </c>
      <c r="B28" s="210">
        <f>+Dist!B28-'Distr X fondo2018'!B28</f>
        <v>-4.5944936573505402E-5</v>
      </c>
      <c r="C28" s="210">
        <f>+Dist!C28-'Distr X fondo2018'!C28</f>
        <v>-6.6140200942754745E-6</v>
      </c>
      <c r="D28" s="210">
        <f>+Dist!D28-'Distr X fondo2018'!D28</f>
        <v>-1.4611287042498589E-6</v>
      </c>
      <c r="E28" s="210">
        <f>+Dist!E28-'Distr X fondo2018'!E28</f>
        <v>2.6060675736516714E-5</v>
      </c>
      <c r="F28" s="210">
        <f>+Dist!F28-'Distr X fondo2018'!F28</f>
        <v>-1.6990452422760427E-7</v>
      </c>
      <c r="G28" s="210">
        <f>+Dist!G28-'Distr X fondo2018'!G28</f>
        <v>-86.853525946062291</v>
      </c>
      <c r="H28" s="210">
        <f>+Dist!H28-'Distr X fondo2018'!H28</f>
        <v>-2.7457281248643994E-7</v>
      </c>
      <c r="I28" s="210">
        <f>+Dist!I28-'Distr X fondo2018'!I28</f>
        <v>-134.98792006348958</v>
      </c>
      <c r="J28" s="211">
        <f t="shared" si="0"/>
        <v>-221.84147441343885</v>
      </c>
    </row>
    <row r="29" spans="1:10">
      <c r="A29" s="188" t="s">
        <v>23</v>
      </c>
      <c r="B29" s="210">
        <f>+Dist!B29-'Distr X fondo2018'!B29</f>
        <v>-2.1025165915489197E-4</v>
      </c>
      <c r="C29" s="210">
        <f>+Dist!C29-'Distr X fondo2018'!C29</f>
        <v>-3.0267052352428436E-5</v>
      </c>
      <c r="D29" s="210">
        <f>+Dist!D29-'Distr X fondo2018'!D29</f>
        <v>-6.6861975938081741E-6</v>
      </c>
      <c r="E29" s="210">
        <f>+Dist!E29-'Distr X fondo2018'!E29</f>
        <v>1.1925492435693741E-4</v>
      </c>
      <c r="F29" s="210">
        <f>+Dist!F29-'Distr X fondo2018'!F29</f>
        <v>-7.7752338256686926E-7</v>
      </c>
      <c r="G29" s="210">
        <f>+Dist!G29-'Distr X fondo2018'!G29</f>
        <v>-397.44515553640667</v>
      </c>
      <c r="H29" s="210">
        <f>+Dist!H29-'Distr X fondo2018'!H29</f>
        <v>-1.2564705684781075E-6</v>
      </c>
      <c r="I29" s="210">
        <f>+Dist!I29-'Distr X fondo2018'!I29</f>
        <v>-617.71003883564845</v>
      </c>
      <c r="J29" s="211">
        <f t="shared" si="0"/>
        <v>-1015.1553243560338</v>
      </c>
    </row>
    <row r="30" spans="1:10">
      <c r="A30" s="188" t="s">
        <v>24</v>
      </c>
      <c r="B30" s="210">
        <f>+Dist!B30-'Distr X fondo2018'!B30</f>
        <v>-2.0251423120498657E-4</v>
      </c>
      <c r="C30" s="210">
        <f>+Dist!C30-'Distr X fondo2018'!C30</f>
        <v>-2.9154587537050247E-5</v>
      </c>
      <c r="D30" s="210">
        <f>+Dist!D30-'Distr X fondo2018'!D30</f>
        <v>-6.4407940953969955E-6</v>
      </c>
      <c r="E30" s="210">
        <f>+Dist!E30-'Distr X fondo2018'!E30</f>
        <v>1.1486653238534927E-4</v>
      </c>
      <c r="F30" s="210">
        <f>+Dist!F30-'Distr X fondo2018'!F30</f>
        <v>-7.4891431722790003E-7</v>
      </c>
      <c r="G30" s="210">
        <f>+Dist!G30-'Distr X fondo2018'!G30</f>
        <v>-382.8216175272828</v>
      </c>
      <c r="H30" s="210">
        <f>+Dist!H30-'Distr X fondo2018'!H30</f>
        <v>-1.2102827895432711E-6</v>
      </c>
      <c r="I30" s="210">
        <f>+Dist!I30-'Distr X fondo2018'!I30</f>
        <v>-594.98210743255913</v>
      </c>
      <c r="J30" s="211">
        <f t="shared" si="0"/>
        <v>-977.80385016211949</v>
      </c>
    </row>
    <row r="31" spans="1:10">
      <c r="A31" s="188" t="s">
        <v>25</v>
      </c>
      <c r="B31" s="210">
        <f>+Dist!B31-'Distr X fondo2018'!B31</f>
        <v>-3.2655000686645508E-3</v>
      </c>
      <c r="C31" s="210">
        <f>+Dist!C31-'Distr X fondo2018'!C31</f>
        <v>-4.7007948160171509E-4</v>
      </c>
      <c r="D31" s="210">
        <f>+Dist!D31-'Distr X fondo2018'!D31</f>
        <v>-1.0384991765022278E-4</v>
      </c>
      <c r="E31" s="210">
        <f>+Dist!E31-'Distr X fondo2018'!E31</f>
        <v>1.8521174788475037E-3</v>
      </c>
      <c r="F31" s="210">
        <f>+Dist!F31-'Distr X fondo2018'!F31</f>
        <v>-1.2075528502464294E-5</v>
      </c>
      <c r="G31" s="210">
        <f>+Dist!G31-'Distr X fondo2018'!G31</f>
        <v>-6172.6443432737142</v>
      </c>
      <c r="H31" s="210">
        <f>+Dist!H31-'Distr X fondo2018'!H31</f>
        <v>-1.9514001905918121E-5</v>
      </c>
      <c r="I31" s="210">
        <f>+Dist!I31-'Distr X fondo2018'!I31</f>
        <v>-9593.5359228625894</v>
      </c>
      <c r="J31" s="211">
        <f t="shared" si="0"/>
        <v>-15766.182285037823</v>
      </c>
    </row>
    <row r="32" spans="1:10">
      <c r="A32" s="188" t="s">
        <v>26</v>
      </c>
      <c r="B32" s="210">
        <f>+Dist!B32-'Distr X fondo2018'!B32</f>
        <v>-8.5443258285522461E-5</v>
      </c>
      <c r="C32" s="210">
        <f>+Dist!C32-'Distr X fondo2018'!C32</f>
        <v>-1.2299511581659317E-5</v>
      </c>
      <c r="D32" s="210">
        <f>+Dist!D32-'Distr X fondo2018'!D32</f>
        <v>-2.717191819101572E-6</v>
      </c>
      <c r="E32" s="210">
        <f>+Dist!E32-'Distr X fondo2018'!E32</f>
        <v>4.8462534323334694E-5</v>
      </c>
      <c r="F32" s="210">
        <f>+Dist!F32-'Distr X fondo2018'!F32</f>
        <v>-3.1595845939591527E-7</v>
      </c>
      <c r="G32" s="210">
        <f>+Dist!G32-'Distr X fondo2018'!G32</f>
        <v>-161.51241876295535</v>
      </c>
      <c r="H32" s="210">
        <f>+Dist!H32-'Distr X fondo2018'!H32</f>
        <v>-5.1058304961770773E-7</v>
      </c>
      <c r="I32" s="210">
        <f>+Dist!I32-'Distr X fondo2018'!I32</f>
        <v>-251.02291744353715</v>
      </c>
      <c r="J32" s="211">
        <f t="shared" si="0"/>
        <v>-412.53538903046137</v>
      </c>
    </row>
    <row r="33" spans="1:10">
      <c r="A33" s="188" t="s">
        <v>27</v>
      </c>
      <c r="B33" s="210">
        <f>+Dist!B33-'Distr X fondo2018'!B33</f>
        <v>-1.4707446098327637E-4</v>
      </c>
      <c r="C33" s="210">
        <f>+Dist!C33-'Distr X fondo2018'!C33</f>
        <v>-2.1172221750020981E-5</v>
      </c>
      <c r="D33" s="210">
        <f>+Dist!D33-'Distr X fondo2018'!D33</f>
        <v>-4.67721838504076E-6</v>
      </c>
      <c r="E33" s="210">
        <f>+Dist!E33-'Distr X fondo2018'!E33</f>
        <v>8.3420542068779469E-5</v>
      </c>
      <c r="F33" s="210">
        <f>+Dist!F33-'Distr X fondo2018'!F33</f>
        <v>-5.4389238357543945E-7</v>
      </c>
      <c r="G33" s="210">
        <f>+Dist!G33-'Distr X fondo2018'!G33</f>
        <v>-278.01865322585218</v>
      </c>
      <c r="H33" s="210">
        <f>+Dist!H33-'Distr X fondo2018'!H33</f>
        <v>-8.7890657596290112E-7</v>
      </c>
      <c r="I33" s="210">
        <f>+Dist!I33-'Distr X fondo2018'!I33</f>
        <v>-432.09713513671886</v>
      </c>
      <c r="J33" s="211">
        <f t="shared" si="0"/>
        <v>-710.11587928872905</v>
      </c>
    </row>
    <row r="34" spans="1:10">
      <c r="A34" s="188" t="s">
        <v>28</v>
      </c>
      <c r="B34" s="210">
        <f>+Dist!B34-'Distr X fondo2018'!B34</f>
        <v>-2.843514084815979E-5</v>
      </c>
      <c r="C34" s="210">
        <f>+Dist!C34-'Distr X fondo2018'!C34</f>
        <v>-4.0933955460786819E-6</v>
      </c>
      <c r="D34" s="210">
        <f>+Dist!D34-'Distr X fondo2018'!D34</f>
        <v>-9.0437242761254311E-7</v>
      </c>
      <c r="E34" s="210">
        <f>+Dist!E34-'Distr X fondo2018'!E34</f>
        <v>4.7944951802492142E-5</v>
      </c>
      <c r="F34" s="210">
        <f>+Dist!F34-'Distr X fondo2018'!F34</f>
        <v>-1.0515213944017887E-7</v>
      </c>
      <c r="G34" s="210">
        <f>+Dist!G34-'Distr X fondo2018'!G34</f>
        <v>-56.658459945698269</v>
      </c>
      <c r="H34" s="210">
        <f>+Dist!H34-'Distr X fondo2018'!H34</f>
        <v>-1.6992271412163973E-7</v>
      </c>
      <c r="I34" s="210">
        <f>+Dist!I34-'Distr X fondo2018'!I34</f>
        <v>-88.058665835938882</v>
      </c>
      <c r="J34" s="211">
        <f t="shared" si="0"/>
        <v>-144.71711154466902</v>
      </c>
    </row>
    <row r="35" spans="1:10">
      <c r="A35" s="188" t="s">
        <v>29</v>
      </c>
      <c r="B35" s="210">
        <f>+Dist!B35-'Distr X fondo2018'!B35</f>
        <v>-1.1773779988288879E-4</v>
      </c>
      <c r="C35" s="210">
        <f>+Dist!C35-'Distr X fondo2018'!C35</f>
        <v>-1.6949139535427094E-5</v>
      </c>
      <c r="D35" s="210">
        <f>+Dist!D35-'Distr X fondo2018'!D35</f>
        <v>-3.7444988265633583E-6</v>
      </c>
      <c r="E35" s="210">
        <f>+Dist!E35-'Distr X fondo2018'!E35</f>
        <v>6.6783279180526733E-5</v>
      </c>
      <c r="F35" s="210">
        <f>+Dist!F35-'Distr X fondo2018'!F35</f>
        <v>-4.3539330363273621E-7</v>
      </c>
      <c r="G35" s="210">
        <f>+Dist!G35-'Distr X fondo2018'!G35</f>
        <v>-222.57073323114309</v>
      </c>
      <c r="H35" s="210">
        <f>+Dist!H35-'Distr X fondo2018'!H35</f>
        <v>-7.0359965320676565E-7</v>
      </c>
      <c r="I35" s="210">
        <f>+Dist!I35-'Distr X fondo2018'!I35</f>
        <v>-345.91986932733562</v>
      </c>
      <c r="J35" s="211">
        <f t="shared" si="0"/>
        <v>-568.49067534563073</v>
      </c>
    </row>
    <row r="36" spans="1:10">
      <c r="A36" s="188" t="s">
        <v>30</v>
      </c>
      <c r="B36" s="210">
        <f>+Dist!B36-'Distr X fondo2018'!B36</f>
        <v>-1.0826811194419861E-4</v>
      </c>
      <c r="C36" s="210">
        <f>+Dist!C36-'Distr X fondo2018'!C36</f>
        <v>-1.5586148947477341E-5</v>
      </c>
      <c r="D36" s="210">
        <f>+Dist!D36-'Distr X fondo2018'!D36</f>
        <v>-3.4430995583534241E-6</v>
      </c>
      <c r="E36" s="210">
        <f>+Dist!E36-'Distr X fondo2018'!E36</f>
        <v>6.1408965848386288E-5</v>
      </c>
      <c r="F36" s="210">
        <f>+Dist!F36-'Distr X fondo2018'!F36</f>
        <v>-4.0037411963567138E-7</v>
      </c>
      <c r="G36" s="210">
        <f>+Dist!G36-'Distr X fondo2018'!G36</f>
        <v>-204.66017450427171</v>
      </c>
      <c r="H36" s="210">
        <f>+Dist!H36-'Distr X fondo2018'!H36</f>
        <v>-6.4702180679887533E-7</v>
      </c>
      <c r="I36" s="210">
        <f>+Dist!I36-'Distr X fondo2018'!I36</f>
        <v>-318.0832438893849</v>
      </c>
      <c r="J36" s="211">
        <f t="shared" si="0"/>
        <v>-522.74348532944714</v>
      </c>
    </row>
    <row r="37" spans="1:10">
      <c r="A37" s="188" t="s">
        <v>31</v>
      </c>
      <c r="B37" s="210">
        <f>+Dist!B37-'Distr X fondo2018'!B37</f>
        <v>-1.0294914245605469E-3</v>
      </c>
      <c r="C37" s="210">
        <f>+Dist!C37-'Distr X fondo2018'!C37</f>
        <v>-1.4820322394371033E-4</v>
      </c>
      <c r="D37" s="210">
        <f>+Dist!D37-'Distr X fondo2018'!D37</f>
        <v>-3.2740645110607147E-5</v>
      </c>
      <c r="E37" s="210">
        <f>+Dist!E37-'Distr X fondo2018'!E37</f>
        <v>5.8392062783241272E-4</v>
      </c>
      <c r="F37" s="210">
        <f>+Dist!F37-'Distr X fondo2018'!F37</f>
        <v>-3.8070138543844223E-6</v>
      </c>
      <c r="G37" s="210">
        <f>+Dist!G37-'Distr X fondo2018'!G37</f>
        <v>-1946.0557484934106</v>
      </c>
      <c r="H37" s="210">
        <f>+Dist!H37-'Distr X fondo2018'!H37</f>
        <v>-6.1522005125880241E-6</v>
      </c>
      <c r="I37" s="210">
        <f>+Dist!I37-'Distr X fondo2018'!I37</f>
        <v>-3024.5636542150751</v>
      </c>
      <c r="J37" s="211">
        <f t="shared" si="0"/>
        <v>-4970.6200391823659</v>
      </c>
    </row>
    <row r="38" spans="1:10">
      <c r="A38" s="188" t="s">
        <v>32</v>
      </c>
      <c r="B38" s="210">
        <f>+Dist!B38-'Distr X fondo2018'!B38</f>
        <v>-2.0062178373336792E-4</v>
      </c>
      <c r="C38" s="210">
        <f>+Dist!C38-'Distr X fondo2018'!C38</f>
        <v>-2.8880778700113297E-5</v>
      </c>
      <c r="D38" s="210">
        <f>+Dist!D38-'Distr X fondo2018'!D38</f>
        <v>-6.3800252974033356E-6</v>
      </c>
      <c r="E38" s="210">
        <f>+Dist!E38-'Distr X fondo2018'!E38</f>
        <v>1.1379295028746128E-4</v>
      </c>
      <c r="F38" s="210">
        <f>+Dist!F38-'Distr X fondo2018'!F38</f>
        <v>-7.4188574217259884E-7</v>
      </c>
      <c r="G38" s="210">
        <f>+Dist!G38-'Distr X fondo2018'!G38</f>
        <v>-379.24211514880881</v>
      </c>
      <c r="H38" s="210">
        <f>+Dist!H38-'Distr X fondo2018'!H38</f>
        <v>-1.1989031918346882E-6</v>
      </c>
      <c r="I38" s="210">
        <f>+Dist!I38-'Distr X fondo2018'!I38</f>
        <v>-589.41883782832883</v>
      </c>
      <c r="J38" s="211">
        <f t="shared" si="0"/>
        <v>-968.66107700756402</v>
      </c>
    </row>
    <row r="39" spans="1:10">
      <c r="A39" s="188" t="s">
        <v>33</v>
      </c>
      <c r="B39" s="210">
        <f>+Dist!B39-'Distr X fondo2018'!B39</f>
        <v>-7.3553621768951416E-4</v>
      </c>
      <c r="C39" s="210">
        <f>+Dist!C39-'Distr X fondo2018'!C39</f>
        <v>-1.0588578879833221E-4</v>
      </c>
      <c r="D39" s="210">
        <f>+Dist!D39-'Distr X fondo2018'!D39</f>
        <v>-2.3391563445329666E-5</v>
      </c>
      <c r="E39" s="210">
        <f>+Dist!E39-'Distr X fondo2018'!E39</f>
        <v>4.1721109300851822E-4</v>
      </c>
      <c r="F39" s="210">
        <f>+Dist!F39-'Distr X fondo2018'!F39</f>
        <v>-2.719927579164505E-6</v>
      </c>
      <c r="G39" s="210">
        <f>+Dist!G39-'Distr X fondo2018'!G39</f>
        <v>-1390.4560728641227</v>
      </c>
      <c r="H39" s="210">
        <f>+Dist!H39-'Distr X fondo2018'!H39</f>
        <v>-4.3956097215414047E-6</v>
      </c>
      <c r="I39" s="210">
        <f>+Dist!I39-'Distr X fondo2018'!I39</f>
        <v>-2161.0495506217703</v>
      </c>
      <c r="J39" s="211">
        <f t="shared" si="0"/>
        <v>-3551.5060782039072</v>
      </c>
    </row>
    <row r="40" spans="1:10">
      <c r="A40" s="188" t="s">
        <v>34</v>
      </c>
      <c r="B40" s="210">
        <f>+Dist!B40-'Distr X fondo2018'!B40</f>
        <v>-4.7229230403900146E-5</v>
      </c>
      <c r="C40" s="210">
        <f>+Dist!C40-'Distr X fondo2018'!C40</f>
        <v>-6.7991204559803009E-6</v>
      </c>
      <c r="D40" s="210">
        <f>+Dist!D40-'Distr X fondo2018'!D40</f>
        <v>-1.501990482211113E-6</v>
      </c>
      <c r="E40" s="210">
        <f>+Dist!E40-'Distr X fondo2018'!E40</f>
        <v>8.8856904767453671E-5</v>
      </c>
      <c r="F40" s="210">
        <f>+Dist!F40-'Distr X fondo2018'!F40</f>
        <v>-1.7463753465563059E-7</v>
      </c>
      <c r="G40" s="210">
        <f>+Dist!G40-'Distr X fondo2018'!G40</f>
        <v>-95.209845292964019</v>
      </c>
      <c r="H40" s="210">
        <f>+Dist!H40-'Distr X fondo2018'!H40</f>
        <v>-2.8219074010848999E-7</v>
      </c>
      <c r="I40" s="210">
        <f>+Dist!I40-'Distr X fondo2018'!I40</f>
        <v>-147.9752821046859</v>
      </c>
      <c r="J40" s="211">
        <f t="shared" si="0"/>
        <v>-243.18509452791477</v>
      </c>
    </row>
    <row r="41" spans="1:10">
      <c r="A41" s="188" t="s">
        <v>35</v>
      </c>
      <c r="B41" s="210">
        <f>+Dist!B41-'Distr X fondo2018'!B41</f>
        <v>7.5288116931915283E-6</v>
      </c>
      <c r="C41" s="210">
        <f>+Dist!C41-'Distr X fondo2018'!C41</f>
        <v>1.082196831703186E-6</v>
      </c>
      <c r="D41" s="210">
        <f>+Dist!D41-'Distr X fondo2018'!D41</f>
        <v>2.3934990167617798E-7</v>
      </c>
      <c r="E41" s="210">
        <f>+Dist!E41-'Distr X fondo2018'!E41</f>
        <v>8.6226966232061386E-5</v>
      </c>
      <c r="F41" s="210">
        <f>+Dist!F41-'Distr X fondo2018'!F41</f>
        <v>2.7823261916637421E-8</v>
      </c>
      <c r="G41" s="210">
        <f>+Dist!G41-'Distr X fondo2018'!G41</f>
        <v>14.239863757509738</v>
      </c>
      <c r="H41" s="210">
        <f>+Dist!H41-'Distr X fondo2018'!H41</f>
        <v>4.4965418055653572E-8</v>
      </c>
      <c r="I41" s="210">
        <f>+Dist!I41-'Distr X fondo2018'!I41</f>
        <v>22.131693161674775</v>
      </c>
      <c r="J41" s="211">
        <f t="shared" si="0"/>
        <v>36.371652069297852</v>
      </c>
    </row>
    <row r="42" spans="1:10">
      <c r="A42" s="188" t="s">
        <v>36</v>
      </c>
      <c r="B42" s="210">
        <f>+Dist!B42-'Distr X fondo2018'!B42</f>
        <v>-1.5839934349060059E-4</v>
      </c>
      <c r="C42" s="210">
        <f>+Dist!C42-'Distr X fondo2018'!C42</f>
        <v>-2.2802501916885376E-5</v>
      </c>
      <c r="D42" s="210">
        <f>+Dist!D42-'Distr X fondo2018'!D42</f>
        <v>-5.0372909754514694E-6</v>
      </c>
      <c r="E42" s="210">
        <f>+Dist!E42-'Distr X fondo2018'!E42</f>
        <v>8.9842360466718674E-5</v>
      </c>
      <c r="F42" s="210">
        <f>+Dist!F42-'Distr X fondo2018'!F42</f>
        <v>-5.8572913985699415E-7</v>
      </c>
      <c r="G42" s="210">
        <f>+Dist!G42-'Distr X fondo2018'!G42</f>
        <v>-299.42119706294034</v>
      </c>
      <c r="H42" s="210">
        <f>+Dist!H42-'Distr X fondo2018'!H42</f>
        <v>-9.4657298177480698E-7</v>
      </c>
      <c r="I42" s="210">
        <f>+Dist!I42-'Distr X fondo2018'!I42</f>
        <v>-465.36101066949777</v>
      </c>
      <c r="J42" s="211">
        <f t="shared" si="0"/>
        <v>-764.78230566151615</v>
      </c>
    </row>
    <row r="43" spans="1:10">
      <c r="A43" s="188" t="s">
        <v>37</v>
      </c>
      <c r="B43" s="210">
        <f>+Dist!B43-'Distr X fondo2018'!B43</f>
        <v>-2.2311881184577942E-4</v>
      </c>
      <c r="C43" s="210">
        <f>+Dist!C43-'Distr X fondo2018'!C43</f>
        <v>-3.2119452953338623E-5</v>
      </c>
      <c r="D43" s="210">
        <f>+Dist!D43-'Distr X fondo2018'!D43</f>
        <v>-7.0952810347080231E-6</v>
      </c>
      <c r="E43" s="210">
        <f>+Dist!E43-'Distr X fondo2018'!E43</f>
        <v>1.2654648162424564E-4</v>
      </c>
      <c r="F43" s="210">
        <f>+Dist!F43-'Distr X fondo2018'!F43</f>
        <v>-8.250499377027154E-7</v>
      </c>
      <c r="G43" s="210">
        <f>+Dist!G43-'Distr X fondo2018'!G43</f>
        <v>-421.74773501674645</v>
      </c>
      <c r="H43" s="210">
        <f>+Dist!H43-'Distr X fondo2018'!H43</f>
        <v>-1.3333046808838844E-6</v>
      </c>
      <c r="I43" s="210">
        <f>+Dist!I43-'Distr X fondo2018'!I43</f>
        <v>-655.4811554425396</v>
      </c>
      <c r="J43" s="211">
        <f t="shared" si="0"/>
        <v>-1077.2290284047049</v>
      </c>
    </row>
    <row r="44" spans="1:10">
      <c r="A44" s="188" t="s">
        <v>38</v>
      </c>
      <c r="B44" s="210">
        <f>+Dist!B44-'Distr X fondo2018'!B44</f>
        <v>-5.2346289157867432E-4</v>
      </c>
      <c r="C44" s="210">
        <f>+Dist!C44-'Distr X fondo2018'!C44</f>
        <v>-7.5353309512138367E-5</v>
      </c>
      <c r="D44" s="210">
        <f>+Dist!D44-'Distr X fondo2018'!D44</f>
        <v>-1.6646459698677063E-5</v>
      </c>
      <c r="E44" s="210">
        <f>+Dist!E44-'Distr X fondo2018'!E44</f>
        <v>2.9688933864235878E-4</v>
      </c>
      <c r="F44" s="210">
        <f>+Dist!F44-'Distr X fondo2018'!F44</f>
        <v>-1.9356375560164452E-6</v>
      </c>
      <c r="G44" s="210">
        <f>+Dist!G44-'Distr X fondo2018'!G44</f>
        <v>-989.45913257496431</v>
      </c>
      <c r="H44" s="210">
        <f>+Dist!H44-'Distr X fondo2018'!H44</f>
        <v>-3.1279632821679115E-6</v>
      </c>
      <c r="I44" s="210">
        <f>+Dist!I44-'Distr X fondo2018'!I44</f>
        <v>-1537.8193209683523</v>
      </c>
      <c r="J44" s="211">
        <f t="shared" si="0"/>
        <v>-2527.2787771802396</v>
      </c>
    </row>
    <row r="45" spans="1:10">
      <c r="A45" s="188" t="s">
        <v>39</v>
      </c>
      <c r="B45" s="210">
        <f>+Dist!B45-'Distr X fondo2018'!B45</f>
        <v>5.4214000701904297E-3</v>
      </c>
      <c r="C45" s="210">
        <f>+Dist!C45-'Distr X fondo2018'!C45</f>
        <v>7.8040361404418945E-4</v>
      </c>
      <c r="D45" s="210">
        <f>+Dist!D45-'Distr X fondo2018'!D45</f>
        <v>1.7240643501281738E-4</v>
      </c>
      <c r="E45" s="210">
        <f>+Dist!E45-'Distr X fondo2018'!E45</f>
        <v>6.2654390931129456E-3</v>
      </c>
      <c r="F45" s="210">
        <f>+Dist!F45-'Distr X fondo2018'!F45</f>
        <v>2.0047649741172791E-5</v>
      </c>
      <c r="G45" s="210">
        <f>+Dist!G45-'Distr X fondo2018'!G45</f>
        <v>10227.952309727669</v>
      </c>
      <c r="H45" s="210">
        <f>+Dist!H45-'Distr X fondo2018'!H45</f>
        <v>3.2398849725723267E-5</v>
      </c>
      <c r="I45" s="210">
        <f>+Dist!I45-'Distr X fondo2018'!I45</f>
        <v>15896.310623221099</v>
      </c>
      <c r="J45" s="211">
        <f t="shared" si="0"/>
        <v>26124.27562504448</v>
      </c>
    </row>
    <row r="46" spans="1:10">
      <c r="A46" s="188" t="s">
        <v>40</v>
      </c>
      <c r="B46" s="210">
        <f>+Dist!B46-'Distr X fondo2018'!B46</f>
        <v>-5.5947341024875641E-5</v>
      </c>
      <c r="C46" s="210">
        <f>+Dist!C46-'Distr X fondo2018'!C46</f>
        <v>-8.0538447946310043E-6</v>
      </c>
      <c r="D46" s="210">
        <f>+Dist!D46-'Distr X fondo2018'!D46</f>
        <v>-1.7792917788028717E-6</v>
      </c>
      <c r="E46" s="210">
        <f>+Dist!E46-'Distr X fondo2018'!E46</f>
        <v>3.1732313800603151E-5</v>
      </c>
      <c r="F46" s="210">
        <f>+Dist!F46-'Distr X fondo2018'!F46</f>
        <v>-2.0688821678049862E-7</v>
      </c>
      <c r="G46" s="210">
        <f>+Dist!G46-'Distr X fondo2018'!G46</f>
        <v>-105.75589726178441</v>
      </c>
      <c r="H46" s="210">
        <f>+Dist!H46-'Distr X fondo2018'!H46</f>
        <v>-3.3435208024457097E-7</v>
      </c>
      <c r="I46" s="210">
        <f>+Dist!I46-'Distr X fondo2018'!I46</f>
        <v>-164.36602256866172</v>
      </c>
      <c r="J46" s="211">
        <f t="shared" si="0"/>
        <v>-270.12195441985023</v>
      </c>
    </row>
    <row r="47" spans="1:10">
      <c r="A47" s="188" t="s">
        <v>41</v>
      </c>
      <c r="B47" s="210">
        <f>+Dist!B47-'Distr X fondo2018'!B47</f>
        <v>-4.7646462917327881E-6</v>
      </c>
      <c r="C47" s="210">
        <f>+Dist!C47-'Distr X fondo2018'!C47</f>
        <v>-6.8731606006622314E-7</v>
      </c>
      <c r="D47" s="210">
        <f>+Dist!D47-'Distr X fondo2018'!D47</f>
        <v>-1.5157274901866913E-7</v>
      </c>
      <c r="E47" s="210">
        <f>+Dist!E47-'Distr X fondo2018'!E47</f>
        <v>9.4459392130374908E-5</v>
      </c>
      <c r="F47" s="210">
        <f>+Dist!F47-'Distr X fondo2018'!F47</f>
        <v>-1.7636921256780624E-8</v>
      </c>
      <c r="G47" s="210">
        <f>+Dist!G47-'Distr X fondo2018'!G47</f>
        <v>-30.670208266586997</v>
      </c>
      <c r="H47" s="210">
        <f>+Dist!H47-'Distr X fondo2018'!H47</f>
        <v>-2.8463546186685562E-8</v>
      </c>
      <c r="I47" s="210">
        <f>+Dist!I47-'Distr X fondo2018'!I47</f>
        <v>-47.667633210774511</v>
      </c>
      <c r="J47" s="211">
        <f t="shared" si="0"/>
        <v>-78.337752667604946</v>
      </c>
    </row>
    <row r="48" spans="1:10">
      <c r="A48" s="188" t="s">
        <v>42</v>
      </c>
      <c r="B48" s="210">
        <f>+Dist!B48-'Distr X fondo2018'!B48</f>
        <v>-1.1866539716720581E-4</v>
      </c>
      <c r="C48" s="210">
        <f>+Dist!C48-'Distr X fondo2018'!C48</f>
        <v>-1.7082318663597107E-5</v>
      </c>
      <c r="D48" s="210">
        <f>+Dist!D48-'Distr X fondo2018'!D48</f>
        <v>-3.7737190723419189E-6</v>
      </c>
      <c r="E48" s="210">
        <f>+Dist!E48-'Distr X fondo2018'!E48</f>
        <v>6.7303073592483997E-5</v>
      </c>
      <c r="F48" s="210">
        <f>+Dist!F48-'Distr X fondo2018'!F48</f>
        <v>-4.3880572775378823E-7</v>
      </c>
      <c r="G48" s="210">
        <f>+Dist!G48-'Distr X fondo2018'!G48</f>
        <v>-224.30504362029023</v>
      </c>
      <c r="H48" s="210">
        <f>+Dist!H48-'Distr X fondo2018'!H48</f>
        <v>-7.0912938099354506E-7</v>
      </c>
      <c r="I48" s="210">
        <f>+Dist!I48-'Distr X fondo2018'!I48</f>
        <v>-348.61533792945556</v>
      </c>
      <c r="J48" s="211">
        <f t="shared" si="0"/>
        <v>-572.92045491604222</v>
      </c>
    </row>
    <row r="49" spans="1:10">
      <c r="A49" s="188" t="s">
        <v>43</v>
      </c>
      <c r="B49" s="210">
        <f>+Dist!B49-'Distr X fondo2018'!B49</f>
        <v>-1.2835115194320679E-4</v>
      </c>
      <c r="C49" s="210">
        <f>+Dist!C49-'Distr X fondo2018'!C49</f>
        <v>-1.8477439880371094E-5</v>
      </c>
      <c r="D49" s="210">
        <f>+Dist!D49-'Distr X fondo2018'!D49</f>
        <v>-4.0818704292178154E-6</v>
      </c>
      <c r="E49" s="210">
        <f>+Dist!E49-'Distr X fondo2018'!E49</f>
        <v>7.2799972258508205E-5</v>
      </c>
      <c r="F49" s="210">
        <f>+Dist!F49-'Distr X fondo2018'!F49</f>
        <v>-4.7463981900364161E-7</v>
      </c>
      <c r="G49" s="210">
        <f>+Dist!G49-'Distr X fondo2018'!G49</f>
        <v>-242.62393837491982</v>
      </c>
      <c r="H49" s="210">
        <f>+Dist!H49-'Distr X fondo2018'!H49</f>
        <v>-7.6706055551767349E-7</v>
      </c>
      <c r="I49" s="210">
        <f>+Dist!I49-'Distr X fondo2018'!I49</f>
        <v>-377.0866000209935</v>
      </c>
      <c r="J49" s="211">
        <f t="shared" si="0"/>
        <v>-619.71061774810369</v>
      </c>
    </row>
    <row r="50" spans="1:10">
      <c r="A50" s="188" t="s">
        <v>44</v>
      </c>
      <c r="B50" s="210">
        <f>+Dist!B50-'Distr X fondo2018'!B50</f>
        <v>-3.825649619102478E-4</v>
      </c>
      <c r="C50" s="210">
        <f>+Dist!C50-'Distr X fondo2018'!C50</f>
        <v>-5.5071897804737091E-5</v>
      </c>
      <c r="D50" s="210">
        <f>+Dist!D50-'Distr X fondo2018'!D50</f>
        <v>-1.2166332453489304E-5</v>
      </c>
      <c r="E50" s="210">
        <f>+Dist!E50-'Distr X fondo2018'!E50</f>
        <v>2.1699070930480957E-4</v>
      </c>
      <c r="F50" s="210">
        <f>+Dist!F50-'Distr X fondo2018'!F50</f>
        <v>-1.4147371985018253E-6</v>
      </c>
      <c r="G50" s="210">
        <f>+Dist!G50-'Distr X fondo2018'!G50</f>
        <v>-723.17473125131801</v>
      </c>
      <c r="H50" s="210">
        <f>+Dist!H50-'Distr X fondo2018'!H50</f>
        <v>-2.2862222976982594E-6</v>
      </c>
      <c r="I50" s="210">
        <f>+Dist!I50-'Distr X fondo2018'!I50</f>
        <v>-1123.959583111573</v>
      </c>
      <c r="J50" s="211">
        <f t="shared" si="0"/>
        <v>-1847.1345508763334</v>
      </c>
    </row>
    <row r="51" spans="1:10">
      <c r="A51" s="188" t="s">
        <v>45</v>
      </c>
      <c r="B51" s="210">
        <f>+Dist!B51-'Distr X fondo2018'!B51</f>
        <v>-3.2921880483627319E-4</v>
      </c>
      <c r="C51" s="210">
        <f>+Dist!C51-'Distr X fondo2018'!C51</f>
        <v>-4.7393143177032471E-5</v>
      </c>
      <c r="D51" s="210">
        <f>+Dist!D51-'Distr X fondo2018'!D51</f>
        <v>-1.0469462722539902E-5</v>
      </c>
      <c r="E51" s="210">
        <f>+Dist!E51-'Distr X fondo2018'!E51</f>
        <v>1.8673250451683998E-4</v>
      </c>
      <c r="F51" s="210">
        <f>+Dist!F51-'Distr X fondo2018'!F51</f>
        <v>-1.2174132280051708E-6</v>
      </c>
      <c r="G51" s="210">
        <f>+Dist!G51-'Distr X fondo2018'!G51</f>
        <v>-622.32976982044056</v>
      </c>
      <c r="H51" s="210">
        <f>+Dist!H51-'Distr X fondo2018'!H51</f>
        <v>-1.9673607312142849E-6</v>
      </c>
      <c r="I51" s="210">
        <f>+Dist!I51-'Distr X fondo2018'!I51</f>
        <v>-967.22614662535489</v>
      </c>
      <c r="J51" s="211">
        <f t="shared" si="0"/>
        <v>-1589.5561199794756</v>
      </c>
    </row>
    <row r="52" spans="1:10">
      <c r="A52" s="188" t="s">
        <v>46</v>
      </c>
      <c r="B52" s="210">
        <f>+Dist!B52-'Distr X fondo2018'!B52</f>
        <v>-2.9790401458740234E-3</v>
      </c>
      <c r="C52" s="210">
        <f>+Dist!C52-'Distr X fondo2018'!C52</f>
        <v>-4.2884796857833862E-4</v>
      </c>
      <c r="D52" s="210">
        <f>+Dist!D52-'Distr X fondo2018'!D52</f>
        <v>-9.4737857580184937E-5</v>
      </c>
      <c r="E52" s="210">
        <f>+Dist!E52-'Distr X fondo2018'!E52</f>
        <v>1.6896575689315796E-3</v>
      </c>
      <c r="F52" s="210">
        <f>+Dist!F52-'Distr X fondo2018'!F52</f>
        <v>-1.1015916243195534E-5</v>
      </c>
      <c r="G52" s="210">
        <f>+Dist!G52-'Distr X fondo2018'!G52</f>
        <v>-5631.1821727249771</v>
      </c>
      <c r="H52" s="210">
        <f>+Dist!H52-'Distr X fondo2018'!H52</f>
        <v>-1.7802231013774872E-5</v>
      </c>
      <c r="I52" s="210">
        <f>+Dist!I52-'Distr X fondo2018'!I52</f>
        <v>-8751.9943573363125</v>
      </c>
      <c r="J52" s="211">
        <f t="shared" si="0"/>
        <v>-14383.17837184784</v>
      </c>
    </row>
    <row r="53" spans="1:10">
      <c r="A53" s="188" t="s">
        <v>47</v>
      </c>
      <c r="B53" s="210">
        <f>+Dist!B53-'Distr X fondo2018'!B53</f>
        <v>1.1050224304199219E-2</v>
      </c>
      <c r="C53" s="210">
        <f>+Dist!C53-'Distr X fondo2018'!C53</f>
        <v>1.5907138586044312E-3</v>
      </c>
      <c r="D53" s="210">
        <f>+Dist!D53-'Distr X fondo2018'!D53</f>
        <v>3.5140663385391235E-4</v>
      </c>
      <c r="E53" s="210">
        <f>+Dist!E53-'Distr X fondo2018'!E53</f>
        <v>3.6137998104095459E-3</v>
      </c>
      <c r="F53" s="210">
        <f>+Dist!F53-'Distr X fondo2018'!F53</f>
        <v>4.086177796125412E-5</v>
      </c>
      <c r="G53" s="210">
        <f>+Dist!G53-'Distr X fondo2018'!G53</f>
        <v>21676.344059567899</v>
      </c>
      <c r="H53" s="210">
        <f>+Dist!H53-'Distr X fondo2018'!H53</f>
        <v>6.6037289798259735E-5</v>
      </c>
      <c r="I53" s="210">
        <f>+Dist!I53-'Distr X fondo2018'!I53</f>
        <v>33689.424110658467</v>
      </c>
      <c r="J53" s="211">
        <f t="shared" si="0"/>
        <v>55365.78488327004</v>
      </c>
    </row>
    <row r="54" spans="1:10">
      <c r="A54" s="188" t="s">
        <v>48</v>
      </c>
      <c r="B54" s="210">
        <f>+Dist!B54-'Distr X fondo2018'!B54</f>
        <v>-3.5911798477172852E-5</v>
      </c>
      <c r="C54" s="210">
        <f>+Dist!C54-'Distr X fondo2018'!C54</f>
        <v>-5.1707029342651367E-6</v>
      </c>
      <c r="D54" s="210">
        <f>+Dist!D54-'Distr X fondo2018'!D54</f>
        <v>-1.1427327990531921E-6</v>
      </c>
      <c r="E54" s="210">
        <f>+Dist!E54-'Distr X fondo2018'!E54</f>
        <v>9.489450603723526E-4</v>
      </c>
      <c r="F54" s="210">
        <f>+Dist!F54-'Distr X fondo2018'!F54</f>
        <v>-1.3259705156087875E-7</v>
      </c>
      <c r="G54" s="210">
        <f>+Dist!G54-'Distr X fondo2018'!G54</f>
        <v>-179.52925415895879</v>
      </c>
      <c r="H54" s="210">
        <f>+Dist!H54-'Distr X fondo2018'!H54</f>
        <v>-2.1443702280521393E-7</v>
      </c>
      <c r="I54" s="210">
        <f>+Dist!I54-'Distr X fondo2018'!I54</f>
        <v>-279.0240381732583</v>
      </c>
      <c r="J54" s="211">
        <f t="shared" si="0"/>
        <v>-458.55238595942501</v>
      </c>
    </row>
    <row r="55" spans="1:10">
      <c r="A55" s="188" t="s">
        <v>49</v>
      </c>
      <c r="B55" s="210">
        <f>+Dist!B55-'Distr X fondo2018'!B55</f>
        <v>7.0206820964813232E-5</v>
      </c>
      <c r="C55" s="210">
        <f>+Dist!C55-'Distr X fondo2018'!C55</f>
        <v>1.0108575224876404E-5</v>
      </c>
      <c r="D55" s="210">
        <f>+Dist!D55-'Distr X fondo2018'!D55</f>
        <v>2.2319145500659943E-6</v>
      </c>
      <c r="E55" s="210">
        <f>+Dist!E55-'Distr X fondo2018'!E55</f>
        <v>2.5660963729023933E-4</v>
      </c>
      <c r="F55" s="210">
        <f>+Dist!F55-'Distr X fondo2018'!F55</f>
        <v>2.5963527150452137E-7</v>
      </c>
      <c r="G55" s="210">
        <f>+Dist!G55-'Distr X fondo2018'!G55</f>
        <v>121.82466942281462</v>
      </c>
      <c r="H55" s="210">
        <f>+Dist!H55-'Distr X fondo2018'!H55</f>
        <v>4.1967723518610001E-7</v>
      </c>
      <c r="I55" s="210">
        <f>+Dist!I55-'Distr X fondo2018'!I55</f>
        <v>189.3403630820103</v>
      </c>
      <c r="J55" s="211">
        <f t="shared" si="0"/>
        <v>311.16537234108546</v>
      </c>
    </row>
    <row r="56" spans="1:10">
      <c r="A56" s="188" t="s">
        <v>50</v>
      </c>
      <c r="B56" s="210">
        <f>+Dist!B56-'Distr X fondo2018'!B56</f>
        <v>-9.9336728453636169E-5</v>
      </c>
      <c r="C56" s="210">
        <f>+Dist!C56-'Distr X fondo2018'!C56</f>
        <v>-1.4300225302577019E-5</v>
      </c>
      <c r="D56" s="210">
        <f>+Dist!D56-'Distr X fondo2018'!D56</f>
        <v>-3.1590461730957031E-6</v>
      </c>
      <c r="E56" s="210">
        <f>+Dist!E56-'Distr X fondo2018'!E56</f>
        <v>5.6343735195696354E-5</v>
      </c>
      <c r="F56" s="210">
        <f>+Dist!F56-'Distr X fondo2018'!F56</f>
        <v>-3.6734127206727862E-7</v>
      </c>
      <c r="G56" s="210">
        <f>+Dist!G56-'Distr X fondo2018'!G56</f>
        <v>-187.77942599734524</v>
      </c>
      <c r="H56" s="210">
        <f>+Dist!H56-'Distr X fondo2018'!H56</f>
        <v>-5.9364538174122572E-7</v>
      </c>
      <c r="I56" s="210">
        <f>+Dist!I56-'Distr X fondo2018'!I56</f>
        <v>-291.8471515114652</v>
      </c>
      <c r="J56" s="211">
        <f t="shared" si="0"/>
        <v>-479.62663892206183</v>
      </c>
    </row>
    <row r="57" spans="1:10" ht="13.5" thickBot="1">
      <c r="A57" s="188" t="s">
        <v>51</v>
      </c>
      <c r="B57" s="210">
        <f>+Dist!B57-'Distr X fondo2018'!B57</f>
        <v>-1.368597149848938E-4</v>
      </c>
      <c r="C57" s="210">
        <f>+Dist!C57-'Distr X fondo2018'!C57</f>
        <v>-1.9702129065990448E-5</v>
      </c>
      <c r="D57" s="210">
        <f>+Dist!D57-'Distr X fondo2018'!D57</f>
        <v>-4.352303221821785E-6</v>
      </c>
      <c r="E57" s="210">
        <f>+Dist!E57-'Distr X fondo2018'!E57</f>
        <v>7.7625387348234653E-5</v>
      </c>
      <c r="F57" s="210">
        <f>+Dist!F57-'Distr X fondo2018'!F57</f>
        <v>-5.0608650781214237E-7</v>
      </c>
      <c r="G57" s="210">
        <f>+Dist!G57-'Distr X fondo2018'!G57</f>
        <v>-258.70579587784596</v>
      </c>
      <c r="H57" s="210">
        <f>+Dist!H57-'Distr X fondo2018'!H57</f>
        <v>-8.1787584349513054E-7</v>
      </c>
      <c r="I57" s="210">
        <f>+Dist!I57-'Distr X fondo2018'!I57</f>
        <v>-402.08105443650857</v>
      </c>
      <c r="J57" s="211">
        <f t="shared" si="0"/>
        <v>-660.7869349270768</v>
      </c>
    </row>
    <row r="58" spans="1:10" ht="14.25" thickTop="1" thickBot="1">
      <c r="A58" s="191" t="s">
        <v>52</v>
      </c>
      <c r="B58" s="207">
        <f t="shared" ref="B58:J58" si="1">SUM(B7:B57)</f>
        <v>4.4330954551696777E-7</v>
      </c>
      <c r="C58" s="207">
        <f t="shared" si="1"/>
        <v>-1.9208528101444244E-8</v>
      </c>
      <c r="D58" s="207">
        <f t="shared" si="1"/>
        <v>-6.1118043959140778E-9</v>
      </c>
      <c r="E58" s="207">
        <f t="shared" si="1"/>
        <v>2.3836305073928088E-2</v>
      </c>
      <c r="F58" s="207">
        <f t="shared" si="1"/>
        <v>8.4037310443818569E-10</v>
      </c>
      <c r="G58" s="207">
        <f t="shared" si="1"/>
        <v>1.7898855730891228E-8</v>
      </c>
      <c r="H58" s="207">
        <f t="shared" si="1"/>
        <v>6.184563972055912E-9</v>
      </c>
      <c r="I58" s="207">
        <f t="shared" si="1"/>
        <v>1.8181845429353416E-2</v>
      </c>
      <c r="J58" s="208">
        <f t="shared" si="1"/>
        <v>4.201859341992531E-2</v>
      </c>
    </row>
    <row r="59" spans="1:10" ht="13.5" thickTop="1"/>
    <row r="60" spans="1:10" ht="16.5" customHeight="1"/>
    <row r="63" spans="1:10" ht="16.5" customHeight="1"/>
  </sheetData>
  <mergeCells count="4">
    <mergeCell ref="A3:J3"/>
    <mergeCell ref="A4:J4"/>
    <mergeCell ref="A1:J1"/>
    <mergeCell ref="A2:J2"/>
  </mergeCells>
  <printOptions horizontalCentered="1"/>
  <pageMargins left="0.39370078740157483" right="0.39370078740157483" top="0.39370078740157483" bottom="0.15748031496062992" header="0.15748031496062992" footer="0.15748031496062992"/>
  <pageSetup scale="75" orientation="landscape" r:id="rId1"/>
  <headerFooter alignWithMargins="0">
    <oddHeader>&amp;LANEXO 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PART OBSERVADAS 2018</vt:lpstr>
      <vt:lpstr>Dist</vt:lpstr>
      <vt:lpstr>COEF Art 14 F I</vt:lpstr>
      <vt:lpstr>COEF Art 14 F II</vt:lpstr>
      <vt:lpstr>CALCULO GARANTIA</vt:lpstr>
      <vt:lpstr>Distr X fondo2018</vt:lpstr>
      <vt:lpstr>ajuste 1er sem</vt:lpstr>
      <vt:lpstr>'CALCULO GARANTIA'!Área_de_impresión</vt:lpstr>
      <vt:lpstr>'COEF Art 14 F I'!Área_de_impresión</vt:lpstr>
      <vt:lpstr>'COEF Art 14 F II'!Área_de_impresión</vt:lpstr>
      <vt:lpstr>Dist!Área_de_impresión</vt:lpstr>
      <vt:lpstr>'Distr X fondo2018'!Área_de_impresión</vt:lpstr>
      <vt:lpstr>'PART OBSERVADAS 2018'!Área_de_impresión</vt:lpstr>
      <vt:lpstr>'ajuste 1er sem'!Títulos_a_imprimir</vt:lpstr>
      <vt:lpstr>'COEF Art 14 F I'!Títulos_a_imprimir</vt:lpstr>
      <vt:lpstr>Dist!Títulos_a_imprimir</vt:lpstr>
      <vt:lpstr>'Distr X fondo2018'!Títulos_a_imprimir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2018-10-11T17:54:01Z</cp:lastPrinted>
  <dcterms:created xsi:type="dcterms:W3CDTF">2009-12-17T23:31:03Z</dcterms:created>
  <dcterms:modified xsi:type="dcterms:W3CDTF">2019-01-11T21:03:31Z</dcterms:modified>
</cp:coreProperties>
</file>